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510" windowWidth="10950" windowHeight="5835" activeTab="0"/>
  </bookViews>
  <sheets>
    <sheet name="для звіту" sheetId="1" r:id="rId1"/>
  </sheets>
  <definedNames>
    <definedName name="Z_45C259F8_6790_4166_B73E_80CEEF978AFC_.wvu.PrintArea" localSheetId="0" hidden="1">'для звіту'!$A$1:$F$96</definedName>
    <definedName name="Z_45C259F8_6790_4166_B73E_80CEEF978AFC_.wvu.PrintTitles" localSheetId="0" hidden="1">'для звіту'!$5:$7</definedName>
    <definedName name="Z_45C259F8_6790_4166_B73E_80CEEF978AFC_.wvu.Rows" localSheetId="0" hidden="1">'для звіту'!#REF!,'для звіту'!#REF!,'для звіту'!#REF!,'для звіту'!#REF!,'для звіту'!$27:$27,'для звіту'!#REF!,'для звіту'!$30:$30,'для звіту'!#REF!,'для звіту'!#REF!,'для звіту'!$39:$39,'для звіту'!#REF!,'для звіту'!$43:$44,'для звіту'!#REF!,'для звіту'!#REF!,'для звіту'!#REF!,'для звіту'!#REF!,'для звіту'!#REF!,'для звіту'!$62:$62,'для звіту'!#REF!,'для звіту'!#REF!,'для звіту'!#REF!,'для звіту'!#REF!,'для звіту'!#REF!,'для звіту'!#REF!,'для звіту'!#REF!,'для звіту'!#REF!,'для звіту'!#REF!,'для звіту'!#REF!,'для звіту'!#REF!</definedName>
    <definedName name="Z_C4D9BE4F_9A02_4ADD_A6F3_C47A93880C20_.wvu.PrintArea" localSheetId="0" hidden="1">'для звіту'!$A$1:$F$96</definedName>
    <definedName name="Z_C4D9BE4F_9A02_4ADD_A6F3_C47A93880C20_.wvu.PrintTitles" localSheetId="0" hidden="1">'для звіту'!$5:$7</definedName>
    <definedName name="Z_C4D9BE4F_9A02_4ADD_A6F3_C47A93880C20_.wvu.Rows" localSheetId="0" hidden="1">'для звіту'!#REF!,'для звіту'!#REF!,'для звіту'!#REF!,'для звіту'!#REF!,'для звіту'!#REF!,'для звіту'!#REF!,'для звіту'!#REF!,'для звіту'!$39:$39,'для звіту'!#REF!,'для звіту'!$43:$44,'для звіту'!#REF!,'для звіту'!#REF!,'для звіту'!#REF!,'для звіту'!#REF!,'для звіту'!$62:$62,'для звіту'!#REF!,'для звіту'!#REF!,'для звіту'!#REF!,'для звіту'!#REF!,'для звіту'!#REF!,'для звіту'!#REF!,'для звіту'!$86:$88,'для звіту'!$90:$90,'для звіту'!$92:$93,'для звіту'!#REF!,'для звіту'!#REF!,'для звіту'!#REF!</definedName>
    <definedName name="_xlnm.Print_Titles" localSheetId="0">'для звіту'!$5:$7</definedName>
    <definedName name="_xlnm.Print_Area" localSheetId="0">'для звіту'!$A$1:$F$96</definedName>
  </definedNames>
  <calcPr fullCalcOnLoad="1"/>
</workbook>
</file>

<file path=xl/comments1.xml><?xml version="1.0" encoding="utf-8"?>
<comments xmlns="http://schemas.openxmlformats.org/spreadsheetml/2006/main">
  <authors>
    <author>nnarkizov</author>
    <author>llebedinskaya</author>
  </authors>
  <commentList>
    <comment ref="A86" authorId="0">
      <text>
        <r>
          <rPr>
            <b/>
            <sz val="8"/>
            <rFont val="Tahoma"/>
            <family val="0"/>
          </rPr>
          <t>nnarkizov: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КРЕДИТОВАНИЕ</t>
        </r>
      </text>
    </comment>
    <comment ref="A87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кредитование</t>
        </r>
      </text>
    </comment>
    <comment ref="A88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кредитование</t>
        </r>
      </text>
    </comment>
    <comment ref="A89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кредитование</t>
        </r>
      </text>
    </comment>
    <comment ref="A90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кредитование</t>
        </r>
      </text>
    </comment>
    <comment ref="A91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кредитование</t>
        </r>
      </text>
    </comment>
    <comment ref="C74" authorId="1">
      <text>
        <r>
          <rPr>
            <b/>
            <sz val="8"/>
            <rFont val="Tahoma"/>
            <family val="0"/>
          </rPr>
          <t>llebedinskaya:</t>
        </r>
        <r>
          <rPr>
            <sz val="8"/>
            <rFont val="Tahoma"/>
            <family val="0"/>
          </rPr>
          <t xml:space="preserve">
снять субвенцию за счет соц.-економ розвитку 1 млн. И програми-перем. 500 тис.</t>
        </r>
      </text>
    </comment>
  </commentList>
</comments>
</file>

<file path=xl/sharedStrings.xml><?xml version="1.0" encoding="utf-8"?>
<sst xmlns="http://schemas.openxmlformats.org/spreadsheetml/2006/main" count="146" uniqueCount="128">
  <si>
    <t>Код</t>
  </si>
  <si>
    <t xml:space="preserve">% виконання </t>
  </si>
  <si>
    <t>відхилення, 
+/-</t>
  </si>
  <si>
    <t>070000</t>
  </si>
  <si>
    <t>080000</t>
  </si>
  <si>
    <t>090000</t>
  </si>
  <si>
    <t>Соціальний захист та соціальне забезпечення</t>
  </si>
  <si>
    <t>090412</t>
  </si>
  <si>
    <t>090417</t>
  </si>
  <si>
    <t>090601</t>
  </si>
  <si>
    <t>090700</t>
  </si>
  <si>
    <t>090901</t>
  </si>
  <si>
    <t>091101</t>
  </si>
  <si>
    <t>091102</t>
  </si>
  <si>
    <t>091106</t>
  </si>
  <si>
    <t xml:space="preserve">Інші видатки </t>
  </si>
  <si>
    <t>091108</t>
  </si>
  <si>
    <t>091212</t>
  </si>
  <si>
    <t>100000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</si>
  <si>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</si>
  <si>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</si>
  <si>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</si>
  <si>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</si>
  <si>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</si>
  <si>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</si>
  <si>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</si>
  <si>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150101</t>
  </si>
  <si>
    <t>Інші послуги, пов'язані з економічною діяльністю</t>
  </si>
  <si>
    <t>250313</t>
  </si>
  <si>
    <t>150119</t>
  </si>
  <si>
    <t>Цільові фонди</t>
  </si>
  <si>
    <t>240601</t>
  </si>
  <si>
    <t>Охорона та раціональне використання природних ресурсів</t>
  </si>
  <si>
    <t>250912</t>
  </si>
  <si>
    <t xml:space="preserve">Повернення коштів, наданих для кредитування індивідуальних сільських забудовників </t>
  </si>
  <si>
    <t>250913</t>
  </si>
  <si>
    <t>250914</t>
  </si>
  <si>
    <t>Видатки за рахунок власних надходжень бюджетних установ</t>
  </si>
  <si>
    <t>090212</t>
  </si>
  <si>
    <t>150201</t>
  </si>
  <si>
    <t>в тому числі:</t>
  </si>
  <si>
    <t>091103</t>
  </si>
  <si>
    <t>Соціальні програми і заходи державних органів у справах молоді</t>
  </si>
  <si>
    <t>Таблиця 2</t>
  </si>
  <si>
    <t>Субвенції  райміськбюджетам та іншим бюджетам за рахунок коштів обласного бюджету: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</si>
  <si>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</si>
  <si>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</si>
  <si>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</si>
  <si>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1 та 2 груп</t>
  </si>
  <si>
    <t>Транспорт, дорожнє господарство, зв’язок, телекомунікації та інформатика</t>
  </si>
  <si>
    <t>Повернення коштів, наданих для кредитування громадян на будівництво (реконструкцію) та придбання житла</t>
  </si>
  <si>
    <t>Будинки-інтернати для малолітніх інвалідів</t>
  </si>
  <si>
    <t>Будинки-інтернати (пансіонати) для літніх людей та інвалідів системи соціального захисту</t>
  </si>
  <si>
    <t>Утримання центрів соціальних служб для сім’ї, дітей та молоді</t>
  </si>
  <si>
    <t>Програми і заходи центрів соціальних служб для сім’ї, дітей та молоді</t>
  </si>
  <si>
    <t>Обробка інформації з нарахування та виплати допомог і компенсацій</t>
  </si>
  <si>
    <t>150110</t>
  </si>
  <si>
    <t xml:space="preserve">Інші субвенції </t>
  </si>
  <si>
    <t>Інші видатки на соціальний захист населення</t>
  </si>
  <si>
    <t>Надання пільгового довгострокового кредиту громадянам на будівництво (реконструкцію) та придбання житла</t>
  </si>
  <si>
    <t>Надання кредитів суб’єктам підприємницької діяльності</t>
  </si>
  <si>
    <t>010116</t>
  </si>
  <si>
    <t>Витрати на поховання учасників бойових дій та інвалідів війни</t>
  </si>
  <si>
    <t>Запобігання та ліквідація надзвичайних ситуацій та наслідків стихійного лиха</t>
  </si>
  <si>
    <t xml:space="preserve">Збереження, розвиток, реконструкція та реставрація пам'яток історії та культури </t>
  </si>
  <si>
    <t>Утримання закладів, що надають соціальні послуги дітям, які опинились в складних життєвих обставинах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</si>
  <si>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</si>
  <si>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 xml:space="preserve">Повернення бюджетних позичок </t>
  </si>
  <si>
    <t xml:space="preserve">Надання державного пільгового кредиту індивідуальним сільським забудовникам </t>
  </si>
  <si>
    <t xml:space="preserve"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</si>
  <si>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 xml:space="preserve">Витрати, пов'язані з наданням та обслуговуванням державних пільгових кредитів, наданих індивідуальним сільським забудовникам </t>
  </si>
  <si>
    <t>Інші видатки</t>
  </si>
  <si>
    <t xml:space="preserve">Будівництво </t>
  </si>
  <si>
    <t>Державне управління</t>
  </si>
  <si>
    <t xml:space="preserve">Виконано </t>
  </si>
  <si>
    <t>Нерозподілені кошти</t>
  </si>
  <si>
    <t>091209</t>
  </si>
  <si>
    <t>Фінансова підтримка громадських організацій інвалідів і ветеранів</t>
  </si>
  <si>
    <t>Резервний фонд</t>
  </si>
  <si>
    <t>250301</t>
  </si>
  <si>
    <t>Реверсна дотація</t>
  </si>
  <si>
    <t>за рахунок освітньої субвенції з державного бюджету</t>
  </si>
  <si>
    <t xml:space="preserve">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</si>
  <si>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</si>
  <si>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 рахунок медичної субвенції з державного бюджету</t>
  </si>
  <si>
    <t>Організація та регулювання діяльності ветеринарних лікарень та ветеринарних лабораторій</t>
  </si>
  <si>
    <t>Разом видатків загального фонду</t>
  </si>
  <si>
    <t>Разом видатків спеціального фонду</t>
  </si>
  <si>
    <t>ВСЬОГО ВИДАТКІВ</t>
  </si>
  <si>
    <r>
      <t>Освіта,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>з них:</t>
    </r>
  </si>
  <si>
    <r>
      <t xml:space="preserve">Охорона здоров'я, </t>
    </r>
    <r>
      <rPr>
        <i/>
        <sz val="11"/>
        <rFont val="Arial Cyr"/>
        <family val="0"/>
      </rPr>
      <t>з них:</t>
    </r>
  </si>
  <si>
    <t>160904</t>
  </si>
  <si>
    <r>
      <t>Компенсація за пільговий проїзд окремих категорій громадян на залізничному транспорті у приміському сполученні в межах області</t>
    </r>
    <r>
      <rPr>
        <sz val="11"/>
        <rFont val="Arial Cyr"/>
        <family val="0"/>
      </rPr>
      <t xml:space="preserve"> - </t>
    </r>
    <r>
      <rPr>
        <i/>
        <sz val="11"/>
        <rFont val="Arial Cyr"/>
        <family val="0"/>
      </rPr>
      <t>за рахунок субвенції з державного бюджету</t>
    </r>
  </si>
  <si>
    <t>План на рік з урахуванням змін</t>
  </si>
  <si>
    <t xml:space="preserve">Видатки на фінансування робіт, пов'язаних з будівництвом, реконструкцією,  ремонтом і утриманням автомобільних доріг </t>
  </si>
  <si>
    <t xml:space="preserve">Субвенція державному бюджету </t>
  </si>
  <si>
    <t>Кредитування:</t>
  </si>
  <si>
    <r>
      <t xml:space="preserve">Житлово-комунальне господарство, </t>
    </r>
    <r>
      <rPr>
        <i/>
        <sz val="11"/>
        <rFont val="Arial Cyr"/>
        <family val="0"/>
      </rPr>
      <t>з них:</t>
    </r>
  </si>
  <si>
    <t>170703</t>
  </si>
  <si>
    <t xml:space="preserve">Видатки на проведення робіт, пов'язаних з будівництвом, реконструкцією, ремонтом та утриманням автомобільних доріг </t>
  </si>
  <si>
    <t>150107</t>
  </si>
  <si>
    <t xml:space="preserve">Видатки спеціального фонду </t>
  </si>
  <si>
    <t>Стабілізаційна дотація</t>
  </si>
  <si>
    <t>150111</t>
  </si>
  <si>
    <t>Проведення невідкладних відновлювальних робіт, будівництво та реконструкція спеціалізованих навчальних закладів</t>
  </si>
  <si>
    <t xml:space="preserve">за рахунок субвенції з державного бюджету на  здійснення заходів щодо соціально-економічного розвитку окремих територій </t>
  </si>
  <si>
    <t>Капітальні вкладення, з них:</t>
  </si>
  <si>
    <t>Проведення невідкладних відновлювальних робіт, будівництво та реконструкція загальноосвітніх навчальних закладів, з них:</t>
  </si>
  <si>
    <t>за рахунок  залишку коштів субвенції на підготовку робітничих кадрів на 01.01.2016 року</t>
  </si>
  <si>
    <t>Житлове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</si>
  <si>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Виконано до плану
 на рік з урахуванням змін</t>
  </si>
  <si>
    <t>тис.грн</t>
  </si>
  <si>
    <r>
      <t>Видатки загального фонду</t>
    </r>
    <r>
      <rPr>
        <b/>
        <i/>
        <sz val="10"/>
        <rFont val="Arial Cyr"/>
        <family val="0"/>
      </rPr>
      <t xml:space="preserve"> (без урахування трансфертів, переданих іншим бюджетам) </t>
    </r>
  </si>
  <si>
    <t>за рахунок медичної субвенції з інших областей</t>
  </si>
  <si>
    <t xml:space="preserve">за рахунок субвенції на здійснення заходів щодо соціально-економічного розвитку окремих територій </t>
  </si>
  <si>
    <t>Пільги на медичне обслуговування громадян, які постраждали внаслідок Чорнобильської катастрофи</t>
  </si>
  <si>
    <t>за рахунок субвенції з державного бюджету для реалізації проектів в рамках Надзвичайної кредитної програми для відновлення України</t>
  </si>
  <si>
    <r>
      <t>Проведення невідкладних відновлювальних робіт, будівництво та реконструкція спеціалізованих лікарень та інших спеціалізованих закладів</t>
    </r>
    <r>
      <rPr>
        <i/>
        <sz val="10"/>
        <rFont val="Arial Cyr"/>
        <family val="0"/>
      </rPr>
      <t xml:space="preserve"> (за рахунок субвенції з державного бюджету для реалізації проектів в рамках Надзвичайної кредитної програми для відновлення України)</t>
    </r>
  </si>
  <si>
    <t>Інформація про виконання обласного бюджету за 2016 рік</t>
  </si>
  <si>
    <t xml:space="preserve"> за видатками</t>
  </si>
  <si>
    <t>за рахунок субвенції на утримання об"єктів спільного користування (з обласного бюджету Полтавської області для розрахунків з Харківським спеціалізованим медико-генетичним центром за проведення скринінгу новонароджених Полтавської області на фенілкетонурію, вроджений гіпотиреоз, адреногенітальний синдром та муковісцидоз)</t>
  </si>
  <si>
    <t>Інші субвенції</t>
  </si>
  <si>
    <r>
      <t xml:space="preserve">Освіта, </t>
    </r>
    <r>
      <rPr>
        <i/>
        <sz val="11"/>
        <rFont val="Arial Cyr"/>
        <family val="0"/>
      </rPr>
      <t>з них:</t>
    </r>
  </si>
  <si>
    <r>
      <t>Охорона здоров'я</t>
    </r>
    <r>
      <rPr>
        <i/>
        <sz val="11"/>
        <rFont val="Arial Cyr"/>
        <family val="0"/>
      </rPr>
      <t>, з них:</t>
    </r>
  </si>
  <si>
    <t xml:space="preserve">Видатки бюджету за функціональною структурою </t>
  </si>
  <si>
    <t>5=4/3*100</t>
  </si>
  <si>
    <t>6=4-3</t>
  </si>
  <si>
    <t>Субвенції місцевим бюджетам за рахунок цільових субвенцій з державного бюджету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</si>
</sst>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0.000"/>
    <numFmt numFmtId="192" formatCode="0.0000"/>
    <numFmt numFmtId="193" formatCode="0.00_);\-0.00"/>
  </numFmts>
  <fonts count="38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0"/>
    </font>
    <font>
      <i/>
      <sz val="11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Helv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19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8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3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wrapText="1"/>
    </xf>
    <xf numFmtId="19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8" fillId="0" borderId="10" xfId="53" applyNumberFormat="1" applyFont="1" applyFill="1" applyBorder="1" applyAlignment="1">
      <alignment horizontal="right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188" fontId="6" fillId="0" borderId="10" xfId="0" applyNumberFormat="1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8" fontId="11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wrapText="1"/>
    </xf>
    <xf numFmtId="188" fontId="11" fillId="0" borderId="10" xfId="0" applyNumberFormat="1" applyFont="1" applyFill="1" applyBorder="1" applyAlignment="1">
      <alignment horizontal="right" vertical="center" wrapText="1"/>
    </xf>
    <xf numFmtId="188" fontId="6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188" fontId="6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horizontal="right" vertical="center" wrapText="1"/>
    </xf>
    <xf numFmtId="188" fontId="6" fillId="0" borderId="10" xfId="5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vertical="center" wrapText="1"/>
    </xf>
    <xf numFmtId="188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58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0"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Zeros="0"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1" sqref="B111"/>
    </sheetView>
  </sheetViews>
  <sheetFormatPr defaultColWidth="8.796875" defaultRowHeight="15"/>
  <cols>
    <col min="1" max="1" width="8" style="3" customWidth="1"/>
    <col min="2" max="2" width="85.796875" style="3" customWidth="1"/>
    <col min="3" max="3" width="14.09765625" style="3" customWidth="1"/>
    <col min="4" max="4" width="16.09765625" style="3" customWidth="1"/>
    <col min="5" max="5" width="12.19921875" style="3" customWidth="1"/>
    <col min="6" max="6" width="15.19921875" style="3" customWidth="1"/>
    <col min="7" max="7" width="8.796875" style="3" customWidth="1"/>
    <col min="8" max="8" width="23.69921875" style="3" customWidth="1"/>
    <col min="9" max="16384" width="8.796875" style="3" customWidth="1"/>
  </cols>
  <sheetData>
    <row r="1" spans="1:5" ht="18">
      <c r="A1" s="23"/>
      <c r="D1" s="41"/>
      <c r="E1" s="29" t="s">
        <v>43</v>
      </c>
    </row>
    <row r="2" spans="1:6" ht="18">
      <c r="A2" s="81" t="s">
        <v>118</v>
      </c>
      <c r="B2" s="81"/>
      <c r="C2" s="81"/>
      <c r="D2" s="81"/>
      <c r="E2" s="81"/>
      <c r="F2" s="81"/>
    </row>
    <row r="3" spans="1:6" ht="18">
      <c r="A3" s="81" t="s">
        <v>119</v>
      </c>
      <c r="B3" s="81"/>
      <c r="C3" s="81"/>
      <c r="D3" s="81"/>
      <c r="E3" s="81"/>
      <c r="F3" s="81"/>
    </row>
    <row r="4" spans="1:6" ht="12.75">
      <c r="A4" s="2"/>
      <c r="B4" s="1"/>
      <c r="C4" s="1"/>
      <c r="D4" s="1"/>
      <c r="E4" s="74"/>
      <c r="F4" s="79" t="s">
        <v>111</v>
      </c>
    </row>
    <row r="5" spans="1:6" s="4" customFormat="1" ht="42.75" customHeight="1">
      <c r="A5" s="82" t="s">
        <v>0</v>
      </c>
      <c r="B5" s="82" t="s">
        <v>124</v>
      </c>
      <c r="C5" s="83" t="s">
        <v>93</v>
      </c>
      <c r="D5" s="82" t="s">
        <v>74</v>
      </c>
      <c r="E5" s="80" t="s">
        <v>110</v>
      </c>
      <c r="F5" s="80"/>
    </row>
    <row r="6" spans="1:6" s="4" customFormat="1" ht="41.25" customHeight="1">
      <c r="A6" s="82"/>
      <c r="B6" s="82"/>
      <c r="C6" s="83"/>
      <c r="D6" s="82"/>
      <c r="E6" s="43" t="s">
        <v>1</v>
      </c>
      <c r="F6" s="43" t="s">
        <v>2</v>
      </c>
    </row>
    <row r="7" spans="1:6" s="40" customFormat="1" ht="14.25">
      <c r="A7" s="33">
        <v>1</v>
      </c>
      <c r="B7" s="33">
        <v>2</v>
      </c>
      <c r="C7" s="64">
        <v>3</v>
      </c>
      <c r="D7" s="64">
        <v>4</v>
      </c>
      <c r="E7" s="75" t="s">
        <v>125</v>
      </c>
      <c r="F7" s="75" t="s">
        <v>126</v>
      </c>
    </row>
    <row r="8" spans="1:6" s="6" customFormat="1" ht="15.75">
      <c r="A8" s="5"/>
      <c r="B8" s="53" t="s">
        <v>112</v>
      </c>
      <c r="C8" s="50">
        <f>C10+C11+C13+C19+C35+C36+C37+C38+C41+C42+C43+C44</f>
        <v>2706649.82</v>
      </c>
      <c r="D8" s="50">
        <f>D10+D11+D13+D19+D35+D36+D37+D38+D41+D42+D43+D44</f>
        <v>2519923.4999999995</v>
      </c>
      <c r="E8" s="50">
        <f>D8/C8*100</f>
        <v>93.10120139590128</v>
      </c>
      <c r="F8" s="50">
        <f>D8-C8</f>
        <v>-186726.3200000003</v>
      </c>
    </row>
    <row r="9" spans="1:6" s="6" customFormat="1" ht="14.25">
      <c r="A9" s="5"/>
      <c r="B9" s="25" t="s">
        <v>40</v>
      </c>
      <c r="C9" s="62"/>
      <c r="D9" s="65"/>
      <c r="E9" s="62"/>
      <c r="F9" s="62">
        <f aca="true" t="shared" si="0" ref="F9:F39">D9-C9</f>
        <v>0</v>
      </c>
    </row>
    <row r="10" spans="1:6" s="9" customFormat="1" ht="14.25">
      <c r="A10" s="7" t="s">
        <v>61</v>
      </c>
      <c r="B10" s="8" t="s">
        <v>73</v>
      </c>
      <c r="C10" s="50">
        <v>11725.2</v>
      </c>
      <c r="D10" s="50">
        <v>11423.4</v>
      </c>
      <c r="E10" s="50">
        <f aca="true" t="shared" si="1" ref="E10:E52">D10/C10*100</f>
        <v>97.4260566983932</v>
      </c>
      <c r="F10" s="50">
        <f t="shared" si="0"/>
        <v>-301.8000000000011</v>
      </c>
    </row>
    <row r="11" spans="1:6" s="9" customFormat="1" ht="17.25" customHeight="1">
      <c r="A11" s="7" t="s">
        <v>3</v>
      </c>
      <c r="B11" s="8" t="s">
        <v>89</v>
      </c>
      <c r="C11" s="50">
        <v>633122.6</v>
      </c>
      <c r="D11" s="50">
        <v>610934.8</v>
      </c>
      <c r="E11" s="50">
        <f t="shared" si="1"/>
        <v>96.49549708066021</v>
      </c>
      <c r="F11" s="50">
        <f t="shared" si="0"/>
        <v>-22187.79999999993</v>
      </c>
    </row>
    <row r="12" spans="1:6" s="58" customFormat="1" ht="14.25">
      <c r="A12" s="57"/>
      <c r="B12" s="49" t="s">
        <v>81</v>
      </c>
      <c r="C12" s="62">
        <v>314452.2</v>
      </c>
      <c r="D12" s="77">
        <v>301728.8</v>
      </c>
      <c r="E12" s="62">
        <f t="shared" si="1"/>
        <v>95.95378884294655</v>
      </c>
      <c r="F12" s="62">
        <f t="shared" si="0"/>
        <v>-12723.400000000023</v>
      </c>
    </row>
    <row r="13" spans="1:6" s="11" customFormat="1" ht="17.25" customHeight="1">
      <c r="A13" s="10" t="s">
        <v>4</v>
      </c>
      <c r="B13" s="8" t="s">
        <v>90</v>
      </c>
      <c r="C13" s="50">
        <v>1414693.7</v>
      </c>
      <c r="D13" s="50">
        <v>1336757.8</v>
      </c>
      <c r="E13" s="50">
        <f t="shared" si="1"/>
        <v>94.49097002411195</v>
      </c>
      <c r="F13" s="50">
        <f t="shared" si="0"/>
        <v>-77935.8999999999</v>
      </c>
    </row>
    <row r="14" spans="1:8" s="11" customFormat="1" ht="14.25">
      <c r="A14" s="10"/>
      <c r="B14" s="49" t="s">
        <v>84</v>
      </c>
      <c r="C14" s="62">
        <v>1346214.9</v>
      </c>
      <c r="D14" s="62">
        <f>1318723.1-1.8</f>
        <v>1318721.3</v>
      </c>
      <c r="E14" s="62">
        <f t="shared" si="1"/>
        <v>97.9577109122771</v>
      </c>
      <c r="F14" s="62">
        <f t="shared" si="0"/>
        <v>-27493.59999999986</v>
      </c>
      <c r="H14" s="78"/>
    </row>
    <row r="15" spans="1:6" s="11" customFormat="1" ht="17.25" customHeight="1">
      <c r="A15" s="10"/>
      <c r="B15" s="49" t="s">
        <v>113</v>
      </c>
      <c r="C15" s="62">
        <v>3137.5</v>
      </c>
      <c r="D15" s="59">
        <v>2933.9</v>
      </c>
      <c r="E15" s="62">
        <f t="shared" si="1"/>
        <v>93.51075697211155</v>
      </c>
      <c r="F15" s="62">
        <f t="shared" si="0"/>
        <v>-203.5999999999999</v>
      </c>
    </row>
    <row r="16" spans="1:6" s="11" customFormat="1" ht="25.5" customHeight="1">
      <c r="A16" s="10"/>
      <c r="B16" s="49" t="s">
        <v>82</v>
      </c>
      <c r="C16" s="62">
        <v>1207.1</v>
      </c>
      <c r="D16" s="62">
        <v>1205.7</v>
      </c>
      <c r="E16" s="62">
        <f t="shared" si="1"/>
        <v>99.88401955098999</v>
      </c>
      <c r="F16" s="62">
        <f t="shared" si="0"/>
        <v>-1.3999999999998636</v>
      </c>
    </row>
    <row r="17" spans="1:6" s="11" customFormat="1" ht="25.5" customHeight="1">
      <c r="A17" s="10"/>
      <c r="B17" s="49" t="s">
        <v>83</v>
      </c>
      <c r="C17" s="62">
        <v>12855.1</v>
      </c>
      <c r="D17" s="62">
        <v>12855.1</v>
      </c>
      <c r="E17" s="62">
        <f t="shared" si="1"/>
        <v>100</v>
      </c>
      <c r="F17" s="62">
        <f t="shared" si="0"/>
        <v>0</v>
      </c>
    </row>
    <row r="18" spans="1:6" s="11" customFormat="1" ht="38.25">
      <c r="A18" s="10"/>
      <c r="B18" s="49" t="s">
        <v>120</v>
      </c>
      <c r="C18" s="62">
        <v>512.1</v>
      </c>
      <c r="D18" s="62">
        <v>288.8</v>
      </c>
      <c r="E18" s="62">
        <f t="shared" si="1"/>
        <v>56.39523530560437</v>
      </c>
      <c r="F18" s="62">
        <f t="shared" si="0"/>
        <v>-223.3</v>
      </c>
    </row>
    <row r="19" spans="1:6" s="11" customFormat="1" ht="16.5" customHeight="1">
      <c r="A19" s="10" t="s">
        <v>5</v>
      </c>
      <c r="B19" s="8" t="s">
        <v>6</v>
      </c>
      <c r="C19" s="50">
        <f>+C20+C21+C22+C23+C24+C25+C26+C27+C28+C29+C30+C31+C32+C33+C34</f>
        <v>276584.62000000005</v>
      </c>
      <c r="D19" s="50">
        <f>+D20+D21+D22+D23+D24+D25+D26+D27+D28+D29+D30+D31+D32+D33+D34+0.1</f>
        <v>275711.5</v>
      </c>
      <c r="E19" s="50">
        <f t="shared" si="1"/>
        <v>99.68432084184577</v>
      </c>
      <c r="F19" s="50">
        <f t="shared" si="0"/>
        <v>-873.1200000000536</v>
      </c>
    </row>
    <row r="20" spans="1:6" s="11" customFormat="1" ht="14.25">
      <c r="A20" s="12" t="s">
        <v>38</v>
      </c>
      <c r="B20" s="14" t="s">
        <v>115</v>
      </c>
      <c r="C20" s="51">
        <v>9511.4</v>
      </c>
      <c r="D20" s="51">
        <v>9508.7</v>
      </c>
      <c r="E20" s="51">
        <v>99.9</v>
      </c>
      <c r="F20" s="51">
        <f t="shared" si="0"/>
        <v>-2.6999999999989086</v>
      </c>
    </row>
    <row r="21" spans="1:6" s="13" customFormat="1" ht="15.75" customHeight="1">
      <c r="A21" s="12" t="s">
        <v>7</v>
      </c>
      <c r="B21" s="14" t="s">
        <v>58</v>
      </c>
      <c r="C21" s="51">
        <v>37255.8</v>
      </c>
      <c r="D21" s="51">
        <v>37144.7</v>
      </c>
      <c r="E21" s="51">
        <f t="shared" si="1"/>
        <v>99.7017913989231</v>
      </c>
      <c r="F21" s="51">
        <f t="shared" si="0"/>
        <v>-111.10000000000582</v>
      </c>
    </row>
    <row r="22" spans="1:6" s="13" customFormat="1" ht="16.5" customHeight="1">
      <c r="A22" s="12" t="s">
        <v>8</v>
      </c>
      <c r="B22" s="14" t="s">
        <v>62</v>
      </c>
      <c r="C22" s="51">
        <v>1818.62</v>
      </c>
      <c r="D22" s="51">
        <v>1813.3</v>
      </c>
      <c r="E22" s="51">
        <f t="shared" si="1"/>
        <v>99.7074704996096</v>
      </c>
      <c r="F22" s="51">
        <f t="shared" si="0"/>
        <v>-5.319999999999936</v>
      </c>
    </row>
    <row r="23" spans="1:6" s="13" customFormat="1" ht="17.25" customHeight="1">
      <c r="A23" s="12" t="s">
        <v>9</v>
      </c>
      <c r="B23" s="14" t="s">
        <v>51</v>
      </c>
      <c r="C23" s="51">
        <v>27656.9</v>
      </c>
      <c r="D23" s="51">
        <v>27655.6</v>
      </c>
      <c r="E23" s="51">
        <v>99.9</v>
      </c>
      <c r="F23" s="51">
        <f t="shared" si="0"/>
        <v>-1.3000000000029104</v>
      </c>
    </row>
    <row r="24" spans="1:6" s="13" customFormat="1" ht="28.5">
      <c r="A24" s="12" t="s">
        <v>10</v>
      </c>
      <c r="B24" s="14" t="s">
        <v>65</v>
      </c>
      <c r="C24" s="51">
        <v>12109.3</v>
      </c>
      <c r="D24" s="51">
        <v>12019.3</v>
      </c>
      <c r="E24" s="51">
        <f t="shared" si="1"/>
        <v>99.25676959031489</v>
      </c>
      <c r="F24" s="51">
        <f t="shared" si="0"/>
        <v>-90</v>
      </c>
    </row>
    <row r="25" spans="1:6" s="13" customFormat="1" ht="14.25">
      <c r="A25" s="12" t="s">
        <v>11</v>
      </c>
      <c r="B25" s="14" t="s">
        <v>52</v>
      </c>
      <c r="C25" s="51">
        <v>133725.5</v>
      </c>
      <c r="D25" s="51">
        <v>133342.6</v>
      </c>
      <c r="E25" s="51">
        <f t="shared" si="1"/>
        <v>99.71366717641736</v>
      </c>
      <c r="F25" s="51">
        <f t="shared" si="0"/>
        <v>-382.8999999999942</v>
      </c>
    </row>
    <row r="26" spans="1:6" s="13" customFormat="1" ht="17.25" customHeight="1">
      <c r="A26" s="12" t="s">
        <v>12</v>
      </c>
      <c r="B26" s="14" t="s">
        <v>53</v>
      </c>
      <c r="C26" s="51">
        <v>1801.3</v>
      </c>
      <c r="D26" s="51">
        <v>1797.8</v>
      </c>
      <c r="E26" s="51">
        <f t="shared" si="1"/>
        <v>99.80569588630433</v>
      </c>
      <c r="F26" s="51">
        <f t="shared" si="0"/>
        <v>-3.5</v>
      </c>
    </row>
    <row r="27" spans="1:6" s="13" customFormat="1" ht="15" customHeight="1">
      <c r="A27" s="12" t="s">
        <v>13</v>
      </c>
      <c r="B27" s="14" t="s">
        <v>54</v>
      </c>
      <c r="C27" s="51">
        <v>110</v>
      </c>
      <c r="D27" s="51">
        <v>98.4</v>
      </c>
      <c r="E27" s="51">
        <f t="shared" si="1"/>
        <v>89.45454545454547</v>
      </c>
      <c r="F27" s="51">
        <f t="shared" si="0"/>
        <v>-11.599999999999994</v>
      </c>
    </row>
    <row r="28" spans="1:6" s="13" customFormat="1" ht="15" customHeight="1">
      <c r="A28" s="12" t="s">
        <v>41</v>
      </c>
      <c r="B28" s="14" t="s">
        <v>42</v>
      </c>
      <c r="C28" s="51">
        <v>76</v>
      </c>
      <c r="D28" s="51">
        <v>16</v>
      </c>
      <c r="E28" s="51">
        <f t="shared" si="1"/>
        <v>21.052631578947366</v>
      </c>
      <c r="F28" s="51">
        <f t="shared" si="0"/>
        <v>-60</v>
      </c>
    </row>
    <row r="29" spans="1:6" s="13" customFormat="1" ht="17.25" customHeight="1">
      <c r="A29" s="12" t="s">
        <v>14</v>
      </c>
      <c r="B29" s="14" t="s">
        <v>15</v>
      </c>
      <c r="C29" s="51">
        <v>3391.5</v>
      </c>
      <c r="D29" s="51">
        <v>3383.1</v>
      </c>
      <c r="E29" s="51">
        <f t="shared" si="1"/>
        <v>99.75232198142415</v>
      </c>
      <c r="F29" s="51">
        <f t="shared" si="0"/>
        <v>-8.400000000000091</v>
      </c>
    </row>
    <row r="30" spans="1:6" s="13" customFormat="1" ht="28.5">
      <c r="A30" s="12" t="s">
        <v>16</v>
      </c>
      <c r="B30" s="14" t="s">
        <v>66</v>
      </c>
      <c r="C30" s="51">
        <v>35557.4</v>
      </c>
      <c r="D30" s="51">
        <v>35557.4</v>
      </c>
      <c r="E30" s="51">
        <f t="shared" si="1"/>
        <v>100</v>
      </c>
      <c r="F30" s="51">
        <f t="shared" si="0"/>
        <v>0</v>
      </c>
    </row>
    <row r="31" spans="1:6" s="13" customFormat="1" ht="14.25">
      <c r="A31" s="12" t="s">
        <v>76</v>
      </c>
      <c r="B31" s="14" t="s">
        <v>77</v>
      </c>
      <c r="C31" s="51">
        <v>690</v>
      </c>
      <c r="D31" s="51">
        <v>648.2</v>
      </c>
      <c r="E31" s="51">
        <f t="shared" si="1"/>
        <v>93.94202898550725</v>
      </c>
      <c r="F31" s="51">
        <f t="shared" si="0"/>
        <v>-41.799999999999955</v>
      </c>
    </row>
    <row r="32" spans="1:6" s="13" customFormat="1" ht="15" customHeight="1">
      <c r="A32" s="12" t="s">
        <v>17</v>
      </c>
      <c r="B32" s="14" t="s">
        <v>55</v>
      </c>
      <c r="C32" s="51">
        <v>11959.2</v>
      </c>
      <c r="D32" s="51">
        <v>11844</v>
      </c>
      <c r="E32" s="51">
        <f t="shared" si="1"/>
        <v>99.03672486453942</v>
      </c>
      <c r="F32" s="51">
        <f t="shared" si="0"/>
        <v>-115.20000000000073</v>
      </c>
    </row>
    <row r="33" spans="1:6" s="13" customFormat="1" ht="28.5" customHeight="1">
      <c r="A33" s="12" t="s">
        <v>45</v>
      </c>
      <c r="B33" s="14" t="s">
        <v>47</v>
      </c>
      <c r="C33" s="51">
        <v>898</v>
      </c>
      <c r="D33" s="51">
        <v>874.2</v>
      </c>
      <c r="E33" s="51">
        <f t="shared" si="1"/>
        <v>97.34966592427618</v>
      </c>
      <c r="F33" s="51">
        <f t="shared" si="0"/>
        <v>-23.799999999999955</v>
      </c>
    </row>
    <row r="34" spans="1:6" s="13" customFormat="1" ht="14.25">
      <c r="A34" s="12" t="s">
        <v>46</v>
      </c>
      <c r="B34" s="14" t="s">
        <v>48</v>
      </c>
      <c r="C34" s="51">
        <v>23.7</v>
      </c>
      <c r="D34" s="51">
        <v>8.1</v>
      </c>
      <c r="E34" s="51">
        <f t="shared" si="1"/>
        <v>34.177215189873415</v>
      </c>
      <c r="F34" s="51">
        <f t="shared" si="0"/>
        <v>-15.6</v>
      </c>
    </row>
    <row r="35" spans="1:6" s="15" customFormat="1" ht="14.25">
      <c r="A35" s="7" t="s">
        <v>19</v>
      </c>
      <c r="B35" s="18" t="s">
        <v>20</v>
      </c>
      <c r="C35" s="50">
        <v>114138.2</v>
      </c>
      <c r="D35" s="50">
        <v>111828.3</v>
      </c>
      <c r="E35" s="50">
        <f t="shared" si="1"/>
        <v>97.97622531282254</v>
      </c>
      <c r="F35" s="50">
        <f t="shared" si="0"/>
        <v>-2309.899999999994</v>
      </c>
    </row>
    <row r="36" spans="1:6" s="15" customFormat="1" ht="14.25">
      <c r="A36" s="7" t="s">
        <v>21</v>
      </c>
      <c r="B36" s="18" t="s">
        <v>22</v>
      </c>
      <c r="C36" s="50">
        <v>2934.3</v>
      </c>
      <c r="D36" s="50">
        <v>2931.8</v>
      </c>
      <c r="E36" s="50">
        <f t="shared" si="1"/>
        <v>99.91480080428042</v>
      </c>
      <c r="F36" s="50">
        <f t="shared" si="0"/>
        <v>-2.5</v>
      </c>
    </row>
    <row r="37" spans="1:6" s="15" customFormat="1" ht="14.25">
      <c r="A37" s="7" t="s">
        <v>23</v>
      </c>
      <c r="B37" s="18" t="s">
        <v>24</v>
      </c>
      <c r="C37" s="50">
        <v>96292.1</v>
      </c>
      <c r="D37" s="50">
        <v>95486.3</v>
      </c>
      <c r="E37" s="50">
        <f t="shared" si="1"/>
        <v>99.16317122588457</v>
      </c>
      <c r="F37" s="50">
        <f t="shared" si="0"/>
        <v>-805.8000000000029</v>
      </c>
    </row>
    <row r="38" spans="1:6" s="15" customFormat="1" ht="14.25">
      <c r="A38" s="7" t="s">
        <v>91</v>
      </c>
      <c r="B38" s="24" t="s">
        <v>85</v>
      </c>
      <c r="C38" s="66">
        <v>39622.1</v>
      </c>
      <c r="D38" s="66">
        <v>39611.9</v>
      </c>
      <c r="E38" s="66">
        <v>99.9</v>
      </c>
      <c r="F38" s="66">
        <f t="shared" si="0"/>
        <v>-10.19999999999709</v>
      </c>
    </row>
    <row r="39" spans="1:6" s="15" customFormat="1" ht="44.25" customHeight="1" hidden="1">
      <c r="A39" s="7">
        <v>170302</v>
      </c>
      <c r="B39" s="27" t="s">
        <v>92</v>
      </c>
      <c r="C39" s="66"/>
      <c r="D39" s="66"/>
      <c r="E39" s="66" t="e">
        <f t="shared" si="1"/>
        <v>#DIV/0!</v>
      </c>
      <c r="F39" s="66">
        <f t="shared" si="0"/>
        <v>0</v>
      </c>
    </row>
    <row r="40" spans="1:6" s="15" customFormat="1" ht="33" customHeight="1" hidden="1">
      <c r="A40" s="7" t="s">
        <v>98</v>
      </c>
      <c r="B40" s="27" t="s">
        <v>99</v>
      </c>
      <c r="C40" s="66"/>
      <c r="D40" s="66"/>
      <c r="E40" s="66" t="e">
        <f t="shared" si="1"/>
        <v>#DIV/0!</v>
      </c>
      <c r="F40" s="66">
        <f aca="true" t="shared" si="2" ref="F40:F71">D40-C40</f>
        <v>0</v>
      </c>
    </row>
    <row r="41" spans="1:6" s="19" customFormat="1" ht="14.25">
      <c r="A41" s="17">
        <v>180000</v>
      </c>
      <c r="B41" s="18" t="s">
        <v>27</v>
      </c>
      <c r="C41" s="50">
        <v>40185.4</v>
      </c>
      <c r="D41" s="50">
        <v>34027.4</v>
      </c>
      <c r="E41" s="50">
        <f t="shared" si="1"/>
        <v>84.67602661663192</v>
      </c>
      <c r="F41" s="50">
        <f t="shared" si="2"/>
        <v>-6158</v>
      </c>
    </row>
    <row r="42" spans="1:6" s="15" customFormat="1" ht="16.5" customHeight="1">
      <c r="A42" s="17">
        <v>210000</v>
      </c>
      <c r="B42" s="18" t="s">
        <v>63</v>
      </c>
      <c r="C42" s="50">
        <v>1179.3</v>
      </c>
      <c r="D42" s="68">
        <v>1093.2</v>
      </c>
      <c r="E42" s="50">
        <f t="shared" si="1"/>
        <v>92.69905876367336</v>
      </c>
      <c r="F42" s="50">
        <f t="shared" si="2"/>
        <v>-86.09999999999991</v>
      </c>
    </row>
    <row r="43" spans="1:6" s="15" customFormat="1" ht="15.75" customHeight="1">
      <c r="A43" s="17">
        <v>250102</v>
      </c>
      <c r="B43" s="18" t="s">
        <v>78</v>
      </c>
      <c r="C43" s="50">
        <v>76000</v>
      </c>
      <c r="D43" s="50"/>
      <c r="E43" s="50">
        <f t="shared" si="1"/>
        <v>0</v>
      </c>
      <c r="F43" s="50">
        <f t="shared" si="2"/>
        <v>-76000</v>
      </c>
    </row>
    <row r="44" spans="1:6" s="13" customFormat="1" ht="17.25" customHeight="1">
      <c r="A44" s="17">
        <v>250404</v>
      </c>
      <c r="B44" s="18" t="s">
        <v>71</v>
      </c>
      <c r="C44" s="44">
        <v>172.3</v>
      </c>
      <c r="D44" s="44">
        <v>117.1</v>
      </c>
      <c r="E44" s="44">
        <f t="shared" si="1"/>
        <v>67.96285548461984</v>
      </c>
      <c r="F44" s="44">
        <f t="shared" si="2"/>
        <v>-55.20000000000002</v>
      </c>
    </row>
    <row r="45" spans="1:6" s="13" customFormat="1" ht="14.25">
      <c r="A45" s="28"/>
      <c r="B45" s="18" t="s">
        <v>44</v>
      </c>
      <c r="C45" s="50">
        <f>C46+C47</f>
        <v>38684.3</v>
      </c>
      <c r="D45" s="50">
        <f>D46+D47</f>
        <v>37375</v>
      </c>
      <c r="E45" s="50">
        <f t="shared" si="1"/>
        <v>96.6154227942602</v>
      </c>
      <c r="F45" s="50">
        <f t="shared" si="2"/>
        <v>-1309.300000000003</v>
      </c>
    </row>
    <row r="46" spans="1:6" s="52" customFormat="1" ht="17.25" customHeight="1">
      <c r="A46" s="48">
        <v>250344</v>
      </c>
      <c r="B46" s="34" t="s">
        <v>95</v>
      </c>
      <c r="C46" s="44">
        <v>9367.2</v>
      </c>
      <c r="D46" s="44">
        <v>8666.8</v>
      </c>
      <c r="E46" s="44">
        <f t="shared" si="1"/>
        <v>92.52284567426764</v>
      </c>
      <c r="F46" s="44">
        <f t="shared" si="2"/>
        <v>-700.4000000000015</v>
      </c>
    </row>
    <row r="47" spans="1:6" s="52" customFormat="1" ht="14.25">
      <c r="A47" s="48">
        <v>250380</v>
      </c>
      <c r="B47" s="34" t="s">
        <v>121</v>
      </c>
      <c r="C47" s="44">
        <v>29317.1</v>
      </c>
      <c r="D47" s="51">
        <v>28708.2</v>
      </c>
      <c r="E47" s="44">
        <f t="shared" si="1"/>
        <v>97.92305514529063</v>
      </c>
      <c r="F47" s="44">
        <f t="shared" si="2"/>
        <v>-608.8999999999978</v>
      </c>
    </row>
    <row r="48" spans="1:6" s="13" customFormat="1" ht="14.25">
      <c r="A48" s="17" t="s">
        <v>79</v>
      </c>
      <c r="B48" s="18" t="s">
        <v>80</v>
      </c>
      <c r="C48" s="63">
        <v>12237</v>
      </c>
      <c r="D48" s="63">
        <v>12237</v>
      </c>
      <c r="E48" s="63">
        <f t="shared" si="1"/>
        <v>100</v>
      </c>
      <c r="F48" s="63">
        <f t="shared" si="2"/>
        <v>0</v>
      </c>
    </row>
    <row r="49" spans="1:6" s="15" customFormat="1" ht="15.75">
      <c r="A49" s="20"/>
      <c r="B49" s="42" t="s">
        <v>127</v>
      </c>
      <c r="C49" s="50">
        <f>5820431.9+0.1</f>
        <v>5820432</v>
      </c>
      <c r="D49" s="70">
        <f>5808073.4</f>
        <v>5808073.4</v>
      </c>
      <c r="E49" s="50">
        <f t="shared" si="1"/>
        <v>99.78766868163738</v>
      </c>
      <c r="F49" s="50">
        <f t="shared" si="2"/>
        <v>-12358.599999999627</v>
      </c>
    </row>
    <row r="50" spans="1:6" s="15" customFormat="1" ht="15.75">
      <c r="A50" s="17" t="s">
        <v>28</v>
      </c>
      <c r="B50" s="42" t="s">
        <v>102</v>
      </c>
      <c r="C50" s="50">
        <v>79005.1</v>
      </c>
      <c r="D50" s="50">
        <v>79005.1</v>
      </c>
      <c r="E50" s="50">
        <f t="shared" si="1"/>
        <v>100</v>
      </c>
      <c r="F50" s="50">
        <f t="shared" si="2"/>
        <v>0</v>
      </c>
    </row>
    <row r="51" spans="1:6" s="22" customFormat="1" ht="18">
      <c r="A51" s="45"/>
      <c r="B51" s="47" t="s">
        <v>86</v>
      </c>
      <c r="C51" s="46">
        <f>C8+C45+C48+C49+C50</f>
        <v>8657008.219999999</v>
      </c>
      <c r="D51" s="46">
        <f>D8+D45+D48+D49+D50</f>
        <v>8456614</v>
      </c>
      <c r="E51" s="46">
        <f t="shared" si="1"/>
        <v>97.68517928010009</v>
      </c>
      <c r="F51" s="46">
        <f>D51-C51</f>
        <v>-200394.2199999988</v>
      </c>
    </row>
    <row r="52" spans="1:6" s="15" customFormat="1" ht="15.75">
      <c r="A52" s="21"/>
      <c r="B52" s="53" t="s">
        <v>101</v>
      </c>
      <c r="C52" s="50">
        <f>C54+C55+C58+C61+C62+C64+C65+C66+C75+C77+C78+C80+C84</f>
        <v>775663.2000000001</v>
      </c>
      <c r="D52" s="50">
        <f>D54+D55+D58+D61+D62+D64+D65+D66+D75+D77+D78+D80+D84</f>
        <v>606129.7000000001</v>
      </c>
      <c r="E52" s="50">
        <f t="shared" si="1"/>
        <v>78.14341327524626</v>
      </c>
      <c r="F52" s="50">
        <f t="shared" si="2"/>
        <v>-169533.5</v>
      </c>
    </row>
    <row r="53" spans="1:6" s="15" customFormat="1" ht="14.25">
      <c r="A53" s="21"/>
      <c r="B53" s="25" t="s">
        <v>40</v>
      </c>
      <c r="C53" s="50"/>
      <c r="D53" s="50"/>
      <c r="E53" s="50"/>
      <c r="F53" s="50">
        <f t="shared" si="2"/>
        <v>0</v>
      </c>
    </row>
    <row r="54" spans="1:6" s="15" customFormat="1" ht="14.25" customHeight="1">
      <c r="A54" s="38" t="s">
        <v>61</v>
      </c>
      <c r="B54" s="8" t="s">
        <v>73</v>
      </c>
      <c r="C54" s="50">
        <v>195</v>
      </c>
      <c r="D54" s="50">
        <v>189.5</v>
      </c>
      <c r="E54" s="50">
        <f aca="true" t="shared" si="3" ref="E54:E88">D54/C54*100</f>
        <v>97.17948717948718</v>
      </c>
      <c r="F54" s="50">
        <f t="shared" si="2"/>
        <v>-5.5</v>
      </c>
    </row>
    <row r="55" spans="1:6" s="32" customFormat="1" ht="14.25" customHeight="1">
      <c r="A55" s="38" t="s">
        <v>3</v>
      </c>
      <c r="B55" s="24" t="s">
        <v>122</v>
      </c>
      <c r="C55" s="50">
        <v>40767.9</v>
      </c>
      <c r="D55" s="50">
        <v>14847.7</v>
      </c>
      <c r="E55" s="50">
        <f t="shared" si="3"/>
        <v>36.42007559869407</v>
      </c>
      <c r="F55" s="50">
        <f t="shared" si="2"/>
        <v>-25920.2</v>
      </c>
    </row>
    <row r="56" spans="1:6" s="32" customFormat="1" ht="15" customHeight="1">
      <c r="A56" s="38"/>
      <c r="B56" s="49" t="s">
        <v>81</v>
      </c>
      <c r="C56" s="67">
        <f>25781.6+11096.7</f>
        <v>36878.3</v>
      </c>
      <c r="D56" s="67">
        <f>56.2+10786.8</f>
        <v>10843</v>
      </c>
      <c r="E56" s="67">
        <f t="shared" si="3"/>
        <v>29.40211452263255</v>
      </c>
      <c r="F56" s="67">
        <f t="shared" si="2"/>
        <v>-26035.300000000003</v>
      </c>
    </row>
    <row r="57" spans="1:6" s="32" customFormat="1" ht="15.75" customHeight="1">
      <c r="A57" s="38"/>
      <c r="B57" s="49" t="s">
        <v>108</v>
      </c>
      <c r="C57" s="67">
        <v>2788.595</v>
      </c>
      <c r="D57" s="59">
        <v>2761.5</v>
      </c>
      <c r="E57" s="67">
        <f t="shared" si="3"/>
        <v>99.02836374590072</v>
      </c>
      <c r="F57" s="67">
        <f t="shared" si="2"/>
        <v>-27.0949999999998</v>
      </c>
    </row>
    <row r="58" spans="1:6" s="32" customFormat="1" ht="15" customHeight="1">
      <c r="A58" s="38" t="s">
        <v>4</v>
      </c>
      <c r="B58" s="24" t="s">
        <v>123</v>
      </c>
      <c r="C58" s="50">
        <v>184874.3</v>
      </c>
      <c r="D58" s="50">
        <v>95107</v>
      </c>
      <c r="E58" s="50">
        <f t="shared" si="3"/>
        <v>51.44414339905546</v>
      </c>
      <c r="F58" s="50">
        <f t="shared" si="2"/>
        <v>-89767.29999999999</v>
      </c>
    </row>
    <row r="59" spans="1:6" s="32" customFormat="1" ht="15" customHeight="1">
      <c r="A59" s="38"/>
      <c r="B59" s="49" t="s">
        <v>84</v>
      </c>
      <c r="C59" s="67">
        <v>44901.9</v>
      </c>
      <c r="D59" s="67">
        <v>43950.6</v>
      </c>
      <c r="E59" s="67">
        <f t="shared" si="3"/>
        <v>97.88138141147701</v>
      </c>
      <c r="F59" s="67">
        <f t="shared" si="2"/>
        <v>-951.3000000000029</v>
      </c>
    </row>
    <row r="60" spans="1:6" s="32" customFormat="1" ht="25.5">
      <c r="A60" s="38"/>
      <c r="B60" s="49" t="s">
        <v>116</v>
      </c>
      <c r="C60" s="67">
        <f>50921+27920.7+9945</f>
        <v>88786.7</v>
      </c>
      <c r="D60" s="67"/>
      <c r="E60" s="67">
        <f t="shared" si="3"/>
        <v>0</v>
      </c>
      <c r="F60" s="67">
        <f t="shared" si="2"/>
        <v>-88786.7</v>
      </c>
    </row>
    <row r="61" spans="1:6" s="32" customFormat="1" ht="15" customHeight="1">
      <c r="A61" s="38" t="s">
        <v>5</v>
      </c>
      <c r="B61" s="8" t="s">
        <v>6</v>
      </c>
      <c r="C61" s="50">
        <v>25888.7</v>
      </c>
      <c r="D61" s="50">
        <v>24203.4</v>
      </c>
      <c r="E61" s="50">
        <f t="shared" si="3"/>
        <v>93.49021001440784</v>
      </c>
      <c r="F61" s="50">
        <f t="shared" si="2"/>
        <v>-1685.2999999999993</v>
      </c>
    </row>
    <row r="62" spans="1:6" s="15" customFormat="1" ht="15" customHeight="1">
      <c r="A62" s="7" t="s">
        <v>18</v>
      </c>
      <c r="B62" s="18" t="s">
        <v>97</v>
      </c>
      <c r="C62" s="66">
        <v>28609.2</v>
      </c>
      <c r="D62" s="66">
        <v>26242.1</v>
      </c>
      <c r="E62" s="66">
        <f t="shared" si="3"/>
        <v>91.72608811151657</v>
      </c>
      <c r="F62" s="66">
        <f t="shared" si="2"/>
        <v>-2367.100000000002</v>
      </c>
    </row>
    <row r="63" spans="1:6" s="15" customFormat="1" ht="14.25">
      <c r="A63" s="5"/>
      <c r="B63" s="49" t="s">
        <v>114</v>
      </c>
      <c r="C63" s="69">
        <f>1825.4+4214</f>
        <v>6039.4</v>
      </c>
      <c r="D63" s="69">
        <f>1204.7+4214</f>
        <v>5418.7</v>
      </c>
      <c r="E63" s="69">
        <f t="shared" si="3"/>
        <v>89.72248898897242</v>
      </c>
      <c r="F63" s="69">
        <f t="shared" si="2"/>
        <v>-620.6999999999897</v>
      </c>
    </row>
    <row r="64" spans="1:6" s="15" customFormat="1" ht="14.25" customHeight="1">
      <c r="A64" s="7" t="s">
        <v>19</v>
      </c>
      <c r="B64" s="18" t="s">
        <v>20</v>
      </c>
      <c r="C64" s="50">
        <v>2467.7</v>
      </c>
      <c r="D64" s="50">
        <v>2458.9</v>
      </c>
      <c r="E64" s="50">
        <f t="shared" si="3"/>
        <v>99.643392632816</v>
      </c>
      <c r="F64" s="50">
        <f t="shared" si="2"/>
        <v>-8.799999999999727</v>
      </c>
    </row>
    <row r="65" spans="1:6" s="15" customFormat="1" ht="15" customHeight="1">
      <c r="A65" s="7" t="s">
        <v>23</v>
      </c>
      <c r="B65" s="18" t="s">
        <v>24</v>
      </c>
      <c r="C65" s="50">
        <v>4102.9</v>
      </c>
      <c r="D65" s="50">
        <v>3259.5</v>
      </c>
      <c r="E65" s="50">
        <f t="shared" si="3"/>
        <v>79.44380803821687</v>
      </c>
      <c r="F65" s="50">
        <f t="shared" si="2"/>
        <v>-843.3999999999996</v>
      </c>
    </row>
    <row r="66" spans="1:6" s="15" customFormat="1" ht="15" customHeight="1">
      <c r="A66" s="7" t="s">
        <v>25</v>
      </c>
      <c r="B66" s="18" t="s">
        <v>72</v>
      </c>
      <c r="C66" s="50">
        <f>C67+C69+C70+C72+C73+C74</f>
        <v>67854.5</v>
      </c>
      <c r="D66" s="50">
        <f>D67+D69+D70+D72+D73+D74</f>
        <v>56986.8</v>
      </c>
      <c r="E66" s="50">
        <f t="shared" si="3"/>
        <v>83.98381831713446</v>
      </c>
      <c r="F66" s="50">
        <f t="shared" si="2"/>
        <v>-10867.699999999835</v>
      </c>
    </row>
    <row r="67" spans="1:6" s="13" customFormat="1" ht="15" customHeight="1">
      <c r="A67" s="5" t="s">
        <v>26</v>
      </c>
      <c r="B67" s="14" t="s">
        <v>106</v>
      </c>
      <c r="C67" s="51">
        <v>34803.5</v>
      </c>
      <c r="D67" s="51">
        <v>30497.4</v>
      </c>
      <c r="E67" s="51">
        <f t="shared" si="3"/>
        <v>87.62739379660091</v>
      </c>
      <c r="F67" s="51">
        <f t="shared" si="2"/>
        <v>-4306.099999999918</v>
      </c>
    </row>
    <row r="68" spans="1:6" s="32" customFormat="1" ht="25.5">
      <c r="A68" s="5"/>
      <c r="B68" s="49" t="s">
        <v>105</v>
      </c>
      <c r="C68" s="67">
        <v>1000.2</v>
      </c>
      <c r="D68" s="59">
        <v>968.7</v>
      </c>
      <c r="E68" s="67">
        <f t="shared" si="3"/>
        <v>96.8506298740252</v>
      </c>
      <c r="F68" s="67">
        <f t="shared" si="2"/>
        <v>-31.5</v>
      </c>
    </row>
    <row r="69" spans="1:6" s="13" customFormat="1" ht="61.5" customHeight="1">
      <c r="A69" s="5" t="s">
        <v>100</v>
      </c>
      <c r="B69" s="14" t="s">
        <v>109</v>
      </c>
      <c r="C69" s="51">
        <v>6500</v>
      </c>
      <c r="D69" s="51">
        <v>5214.7</v>
      </c>
      <c r="E69" s="51">
        <f t="shared" si="3"/>
        <v>80.22615384615385</v>
      </c>
      <c r="F69" s="51">
        <f t="shared" si="2"/>
        <v>-1285.3000000000002</v>
      </c>
    </row>
    <row r="70" spans="1:6" s="13" customFormat="1" ht="28.5" customHeight="1">
      <c r="A70" s="5" t="s">
        <v>56</v>
      </c>
      <c r="B70" s="14" t="s">
        <v>107</v>
      </c>
      <c r="C70" s="51">
        <v>9332.1</v>
      </c>
      <c r="D70" s="51">
        <v>9074.2</v>
      </c>
      <c r="E70" s="51">
        <f t="shared" si="3"/>
        <v>97.23642052699822</v>
      </c>
      <c r="F70" s="51">
        <f t="shared" si="2"/>
        <v>-257.89999999999964</v>
      </c>
    </row>
    <row r="71" spans="1:6" s="32" customFormat="1" ht="25.5">
      <c r="A71" s="5"/>
      <c r="B71" s="49" t="s">
        <v>105</v>
      </c>
      <c r="C71" s="67">
        <v>749.7</v>
      </c>
      <c r="D71" s="59">
        <v>746.3</v>
      </c>
      <c r="E71" s="67">
        <f t="shared" si="3"/>
        <v>99.54648526077096</v>
      </c>
      <c r="F71" s="67">
        <f t="shared" si="2"/>
        <v>-3.400000000000091</v>
      </c>
    </row>
    <row r="72" spans="1:6" s="13" customFormat="1" ht="28.5">
      <c r="A72" s="5" t="s">
        <v>103</v>
      </c>
      <c r="B72" s="14" t="s">
        <v>104</v>
      </c>
      <c r="C72" s="69">
        <v>2600</v>
      </c>
      <c r="D72" s="69">
        <v>2443</v>
      </c>
      <c r="E72" s="69">
        <f t="shared" si="3"/>
        <v>93.96153846153847</v>
      </c>
      <c r="F72" s="69">
        <f aca="true" t="shared" si="4" ref="F72:F93">D72-C72</f>
        <v>-157</v>
      </c>
    </row>
    <row r="73" spans="1:6" s="13" customFormat="1" ht="41.25">
      <c r="A73" s="5" t="s">
        <v>29</v>
      </c>
      <c r="B73" s="14" t="s">
        <v>117</v>
      </c>
      <c r="C73" s="51">
        <v>4810</v>
      </c>
      <c r="D73" s="51"/>
      <c r="E73" s="51">
        <f t="shared" si="3"/>
        <v>0</v>
      </c>
      <c r="F73" s="51">
        <f t="shared" si="4"/>
        <v>-4810</v>
      </c>
    </row>
    <row r="74" spans="1:6" s="13" customFormat="1" ht="14.25">
      <c r="A74" s="5" t="s">
        <v>39</v>
      </c>
      <c r="B74" s="14" t="s">
        <v>64</v>
      </c>
      <c r="C74" s="51">
        <v>9808.9</v>
      </c>
      <c r="D74" s="51">
        <v>9757.5</v>
      </c>
      <c r="E74" s="51">
        <f t="shared" si="3"/>
        <v>99.47598609426134</v>
      </c>
      <c r="F74" s="51">
        <f t="shared" si="4"/>
        <v>-51.399999999999636</v>
      </c>
    </row>
    <row r="75" spans="1:6" s="15" customFormat="1" ht="15" customHeight="1">
      <c r="A75" s="17">
        <v>170000</v>
      </c>
      <c r="B75" s="18" t="s">
        <v>49</v>
      </c>
      <c r="C75" s="50">
        <f>C76</f>
        <v>711</v>
      </c>
      <c r="D75" s="50">
        <f>D76</f>
        <v>710.3</v>
      </c>
      <c r="E75" s="50">
        <f t="shared" si="3"/>
        <v>99.90154711673699</v>
      </c>
      <c r="F75" s="50">
        <f t="shared" si="4"/>
        <v>-0.7000000000000455</v>
      </c>
    </row>
    <row r="76" spans="1:6" s="13" customFormat="1" ht="28.5" customHeight="1">
      <c r="A76" s="5">
        <v>170703</v>
      </c>
      <c r="B76" s="14" t="s">
        <v>94</v>
      </c>
      <c r="C76" s="51">
        <v>711</v>
      </c>
      <c r="D76" s="51">
        <v>710.3</v>
      </c>
      <c r="E76" s="51">
        <f t="shared" si="3"/>
        <v>99.90154711673699</v>
      </c>
      <c r="F76" s="51">
        <f t="shared" si="4"/>
        <v>-0.7000000000000455</v>
      </c>
    </row>
    <row r="77" spans="1:6" s="32" customFormat="1" ht="15" customHeight="1">
      <c r="A77" s="38">
        <v>180000</v>
      </c>
      <c r="B77" s="26" t="s">
        <v>27</v>
      </c>
      <c r="C77" s="50">
        <v>51665.1</v>
      </c>
      <c r="D77" s="50">
        <v>46264.9</v>
      </c>
      <c r="E77" s="50">
        <f t="shared" si="3"/>
        <v>89.54768305877663</v>
      </c>
      <c r="F77" s="50">
        <f t="shared" si="4"/>
        <v>-5400.199999999997</v>
      </c>
    </row>
    <row r="78" spans="1:6" s="32" customFormat="1" ht="14.25" customHeight="1">
      <c r="A78" s="31">
        <v>240000</v>
      </c>
      <c r="B78" s="26" t="s">
        <v>30</v>
      </c>
      <c r="C78" s="50">
        <f>C79</f>
        <v>21180</v>
      </c>
      <c r="D78" s="50">
        <f>D79</f>
        <v>12632.9</v>
      </c>
      <c r="E78" s="50">
        <f t="shared" si="3"/>
        <v>59.64542020774315</v>
      </c>
      <c r="F78" s="50">
        <f t="shared" si="4"/>
        <v>-8547.1</v>
      </c>
    </row>
    <row r="79" spans="1:6" s="13" customFormat="1" ht="15.75" customHeight="1">
      <c r="A79" s="5" t="s">
        <v>31</v>
      </c>
      <c r="B79" s="14" t="s">
        <v>32</v>
      </c>
      <c r="C79" s="51">
        <v>21180</v>
      </c>
      <c r="D79" s="51">
        <v>12632.9</v>
      </c>
      <c r="E79" s="51">
        <f t="shared" si="3"/>
        <v>59.64542020774315</v>
      </c>
      <c r="F79" s="51">
        <f t="shared" si="4"/>
        <v>-8547.1</v>
      </c>
    </row>
    <row r="80" spans="1:6" s="13" customFormat="1" ht="15">
      <c r="A80" s="5"/>
      <c r="B80" s="18" t="s">
        <v>44</v>
      </c>
      <c r="C80" s="50">
        <f>C82+C81</f>
        <v>113996</v>
      </c>
      <c r="D80" s="50">
        <f>D82+D81</f>
        <v>104778.3</v>
      </c>
      <c r="E80" s="50">
        <f t="shared" si="3"/>
        <v>91.91401452682551</v>
      </c>
      <c r="F80" s="50">
        <f t="shared" si="4"/>
        <v>-9217.699999999835</v>
      </c>
    </row>
    <row r="81" spans="1:6" s="13" customFormat="1" ht="14.25" customHeight="1">
      <c r="A81" s="48">
        <v>250344</v>
      </c>
      <c r="B81" s="34" t="s">
        <v>95</v>
      </c>
      <c r="C81" s="44">
        <v>2583.8</v>
      </c>
      <c r="D81" s="44">
        <v>2383.8</v>
      </c>
      <c r="E81" s="44">
        <f t="shared" si="3"/>
        <v>92.25946280671879</v>
      </c>
      <c r="F81" s="44">
        <f t="shared" si="4"/>
        <v>-200</v>
      </c>
    </row>
    <row r="82" spans="1:6" s="13" customFormat="1" ht="14.25" customHeight="1">
      <c r="A82" s="48">
        <v>250380</v>
      </c>
      <c r="B82" s="34" t="s">
        <v>57</v>
      </c>
      <c r="C82" s="44">
        <v>111412.2</v>
      </c>
      <c r="D82" s="51">
        <v>102394.5</v>
      </c>
      <c r="E82" s="44">
        <f t="shared" si="3"/>
        <v>91.90600311276503</v>
      </c>
      <c r="F82" s="44">
        <f t="shared" si="4"/>
        <v>-9017.699999999835</v>
      </c>
    </row>
    <row r="83" spans="1:6" s="37" customFormat="1" ht="15">
      <c r="A83" s="39"/>
      <c r="B83" s="18" t="s">
        <v>127</v>
      </c>
      <c r="C83" s="50">
        <v>32375.9</v>
      </c>
      <c r="D83" s="50">
        <v>31857.8</v>
      </c>
      <c r="E83" s="50">
        <f t="shared" si="3"/>
        <v>98.39973560580555</v>
      </c>
      <c r="F83" s="50">
        <f t="shared" si="4"/>
        <v>-518.1000000000022</v>
      </c>
    </row>
    <row r="84" spans="1:6" s="32" customFormat="1" ht="15">
      <c r="A84" s="36"/>
      <c r="B84" s="35" t="s">
        <v>37</v>
      </c>
      <c r="C84" s="44">
        <v>233350.9</v>
      </c>
      <c r="D84" s="51">
        <v>218448.4</v>
      </c>
      <c r="E84" s="44">
        <f t="shared" si="3"/>
        <v>93.6136950832416</v>
      </c>
      <c r="F84" s="44">
        <f t="shared" si="4"/>
        <v>-14902.5</v>
      </c>
    </row>
    <row r="85" spans="1:6" s="32" customFormat="1" ht="15.75" customHeight="1">
      <c r="A85" s="31"/>
      <c r="B85" s="26" t="s">
        <v>96</v>
      </c>
      <c r="C85" s="50">
        <f>+C88+C89+C92+C87+C91+C86+C93+C90</f>
        <v>2944</v>
      </c>
      <c r="D85" s="50">
        <f>+D88+D89+D92+D87+D91+D86+D93+D90</f>
        <v>1874.8</v>
      </c>
      <c r="E85" s="50">
        <f t="shared" si="3"/>
        <v>63.682065217391305</v>
      </c>
      <c r="F85" s="50">
        <f t="shared" si="4"/>
        <v>-1069.2</v>
      </c>
    </row>
    <row r="86" spans="1:6" s="30" customFormat="1" ht="15.75" customHeight="1">
      <c r="A86" s="31">
        <v>250903</v>
      </c>
      <c r="B86" s="34" t="s">
        <v>60</v>
      </c>
      <c r="C86" s="51">
        <v>300</v>
      </c>
      <c r="D86" s="51"/>
      <c r="E86" s="51">
        <f t="shared" si="3"/>
        <v>0</v>
      </c>
      <c r="F86" s="51">
        <f>D86-C86</f>
        <v>-300</v>
      </c>
    </row>
    <row r="87" spans="1:6" s="13" customFormat="1" ht="17.25" customHeight="1">
      <c r="A87" s="17">
        <v>250904</v>
      </c>
      <c r="B87" s="14" t="s">
        <v>67</v>
      </c>
      <c r="C87" s="51">
        <v>-38.9</v>
      </c>
      <c r="D87" s="51">
        <v>-38.9</v>
      </c>
      <c r="E87" s="51">
        <f t="shared" si="3"/>
        <v>100</v>
      </c>
      <c r="F87" s="51">
        <f t="shared" si="4"/>
        <v>0</v>
      </c>
    </row>
    <row r="88" spans="1:6" s="15" customFormat="1" ht="15" customHeight="1">
      <c r="A88" s="17">
        <v>250908</v>
      </c>
      <c r="B88" s="14" t="s">
        <v>59</v>
      </c>
      <c r="C88" s="51">
        <v>2071.9</v>
      </c>
      <c r="D88" s="51">
        <v>1667.6</v>
      </c>
      <c r="E88" s="51">
        <f t="shared" si="3"/>
        <v>80.48650996669723</v>
      </c>
      <c r="F88" s="51">
        <f>D88-C88</f>
        <v>-404.3000000000002</v>
      </c>
    </row>
    <row r="89" spans="1:6" s="15" customFormat="1" ht="16.5" customHeight="1">
      <c r="A89" s="17">
        <v>250909</v>
      </c>
      <c r="B89" s="14" t="s">
        <v>50</v>
      </c>
      <c r="C89" s="51"/>
      <c r="D89" s="51">
        <v>-273.6</v>
      </c>
      <c r="E89" s="51"/>
      <c r="F89" s="51">
        <f>-(D89-C89)</f>
        <v>273.6</v>
      </c>
    </row>
    <row r="90" spans="1:6" s="15" customFormat="1" ht="14.25" customHeight="1">
      <c r="A90" s="17">
        <v>250911</v>
      </c>
      <c r="B90" s="14" t="s">
        <v>68</v>
      </c>
      <c r="C90" s="51">
        <v>344</v>
      </c>
      <c r="D90" s="51">
        <v>331.7</v>
      </c>
      <c r="E90" s="51">
        <f aca="true" t="shared" si="5" ref="E90:E96">D90/C90*100</f>
        <v>96.42441860465117</v>
      </c>
      <c r="F90" s="51">
        <f t="shared" si="4"/>
        <v>-12.300000000000011</v>
      </c>
    </row>
    <row r="91" spans="1:6" s="15" customFormat="1" ht="16.5" customHeight="1">
      <c r="A91" s="7" t="s">
        <v>33</v>
      </c>
      <c r="B91" s="14" t="s">
        <v>34</v>
      </c>
      <c r="C91" s="51">
        <v>-144</v>
      </c>
      <c r="D91" s="51">
        <v>-199.1</v>
      </c>
      <c r="E91" s="51">
        <f t="shared" si="5"/>
        <v>138.26388888888889</v>
      </c>
      <c r="F91" s="51">
        <f>-(D91-C91)</f>
        <v>55.099999999999994</v>
      </c>
    </row>
    <row r="92" spans="1:6" s="15" customFormat="1" ht="28.5" customHeight="1">
      <c r="A92" s="7" t="s">
        <v>35</v>
      </c>
      <c r="B92" s="14" t="s">
        <v>69</v>
      </c>
      <c r="C92" s="51">
        <v>124</v>
      </c>
      <c r="D92" s="51">
        <v>100.1</v>
      </c>
      <c r="E92" s="51">
        <f t="shared" si="5"/>
        <v>80.7258064516129</v>
      </c>
      <c r="F92" s="51">
        <f t="shared" si="4"/>
        <v>-23.900000000000006</v>
      </c>
    </row>
    <row r="93" spans="1:6" s="15" customFormat="1" ht="28.5" customHeight="1">
      <c r="A93" s="7" t="s">
        <v>36</v>
      </c>
      <c r="B93" s="16" t="s">
        <v>70</v>
      </c>
      <c r="C93" s="44">
        <v>287</v>
      </c>
      <c r="D93" s="44">
        <v>287</v>
      </c>
      <c r="E93" s="44">
        <f t="shared" si="5"/>
        <v>100</v>
      </c>
      <c r="F93" s="44">
        <f t="shared" si="4"/>
        <v>0</v>
      </c>
    </row>
    <row r="94" spans="1:6" s="32" customFormat="1" ht="15.75">
      <c r="A94" s="36"/>
      <c r="B94" s="42" t="s">
        <v>75</v>
      </c>
      <c r="C94" s="50">
        <v>400</v>
      </c>
      <c r="D94" s="51"/>
      <c r="E94" s="50">
        <f t="shared" si="5"/>
        <v>0</v>
      </c>
      <c r="F94" s="50"/>
    </row>
    <row r="95" spans="1:6" s="61" customFormat="1" ht="17.25" customHeight="1">
      <c r="A95" s="60"/>
      <c r="B95" s="54" t="s">
        <v>87</v>
      </c>
      <c r="C95" s="46">
        <f>C52+C83+C85+C94</f>
        <v>811383.1000000001</v>
      </c>
      <c r="D95" s="46">
        <f>D52+D83+D85+D94</f>
        <v>639862.3000000002</v>
      </c>
      <c r="E95" s="46">
        <f t="shared" si="5"/>
        <v>78.86068861922317</v>
      </c>
      <c r="F95" s="46">
        <f>D95-C95</f>
        <v>-171520.79999999993</v>
      </c>
    </row>
    <row r="96" spans="1:6" s="56" customFormat="1" ht="17.25" customHeight="1">
      <c r="A96" s="55"/>
      <c r="B96" s="54" t="s">
        <v>88</v>
      </c>
      <c r="C96" s="46">
        <f>+C51+C95</f>
        <v>9468391.319999998</v>
      </c>
      <c r="D96" s="46">
        <f>+D51+D95</f>
        <v>9096476.3</v>
      </c>
      <c r="E96" s="46">
        <f t="shared" si="5"/>
        <v>96.07203581442178</v>
      </c>
      <c r="F96" s="46">
        <f>D96-C96</f>
        <v>-371915.0199999977</v>
      </c>
    </row>
    <row r="97" spans="1:6" s="56" customFormat="1" ht="17.25" customHeight="1">
      <c r="A97" s="71"/>
      <c r="B97"/>
      <c r="C97" s="73"/>
      <c r="D97" s="73"/>
      <c r="E97" s="73"/>
      <c r="F97" s="73"/>
    </row>
    <row r="98" spans="2:6" ht="12" customHeight="1">
      <c r="B98" s="41"/>
      <c r="C98" s="41"/>
      <c r="F98" s="76"/>
    </row>
  </sheetData>
  <sheetProtection/>
  <mergeCells count="7">
    <mergeCell ref="E5:F5"/>
    <mergeCell ref="A2:F2"/>
    <mergeCell ref="A3:F3"/>
    <mergeCell ref="A5:A6"/>
    <mergeCell ref="B5:B6"/>
    <mergeCell ref="C5:C6"/>
    <mergeCell ref="D5:D6"/>
  </mergeCells>
  <printOptions horizontalCentered="1"/>
  <pageMargins left="0.15748031496062992" right="0.15748031496062992" top="0.7086614173228347" bottom="0.1968503937007874" header="0.31496062992125984" footer="0.15748031496062992"/>
  <pageSetup blackAndWhite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ofuc26</cp:lastModifiedBy>
  <cp:lastPrinted>2017-01-24T08:20:14Z</cp:lastPrinted>
  <dcterms:created xsi:type="dcterms:W3CDTF">2006-02-14T13:58:24Z</dcterms:created>
  <dcterms:modified xsi:type="dcterms:W3CDTF">2017-01-26T12:10:07Z</dcterms:modified>
  <cp:category/>
  <cp:version/>
  <cp:contentType/>
  <cp:contentStatus/>
</cp:coreProperties>
</file>