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105" windowWidth="14940" windowHeight="7875" activeTab="0"/>
  </bookViews>
  <sheets>
    <sheet name=" 36 млн. 27.08.13" sheetId="1" r:id="rId1"/>
  </sheets>
  <definedNames>
    <definedName name="_xlnm.Print_Titles" localSheetId="0">' 36 млн. 27.08.13'!$9:$9</definedName>
    <definedName name="_xlnm.Print_Area" localSheetId="0">' 36 млн. 27.08.13'!$A$1:$D$253</definedName>
  </definedNames>
  <calcPr fullCalcOnLoad="1"/>
</workbook>
</file>

<file path=xl/sharedStrings.xml><?xml version="1.0" encoding="utf-8"?>
<sst xmlns="http://schemas.openxmlformats.org/spreadsheetml/2006/main" count="402" uniqueCount="204">
  <si>
    <t>Найменування об’єкта</t>
  </si>
  <si>
    <t>Вид ремонту</t>
  </si>
  <si>
    <t>капітальний</t>
  </si>
  <si>
    <t>Всього по району:</t>
  </si>
  <si>
    <t>Всього по місту:</t>
  </si>
  <si>
    <t>поточний</t>
  </si>
  <si>
    <t>реконструкція</t>
  </si>
  <si>
    <t>м. Ізюм, вул. Комсомольська</t>
  </si>
  <si>
    <t xml:space="preserve">м. Барвінкове, вул. Свердлова   </t>
  </si>
  <si>
    <t>Всього:</t>
  </si>
  <si>
    <t xml:space="preserve">с. Андріївка, вул. Зелена </t>
  </si>
  <si>
    <t xml:space="preserve">смт Кегичівка, вул. Мічуріна </t>
  </si>
  <si>
    <t>сел. Хорошево, пров. Червоноармійський</t>
  </si>
  <si>
    <t xml:space="preserve">смт Краснопавлівка, вул. Калініна </t>
  </si>
  <si>
    <t>м.Зміїв, вул. Челюскіна</t>
  </si>
  <si>
    <t>м.Зміїв, вул. Червоноармійська</t>
  </si>
  <si>
    <t>м.Зміїв, вул. Садова</t>
  </si>
  <si>
    <t>м.Зміїв, вул. Леніна</t>
  </si>
  <si>
    <t>м.Зміїв, вул. Комінтерна</t>
  </si>
  <si>
    <t>м.Зміїв, вул. Руднєва</t>
  </si>
  <si>
    <t>м.Зміїв, вул. Конституції</t>
  </si>
  <si>
    <t xml:space="preserve">капітальний </t>
  </si>
  <si>
    <t>смт Нова Водолага, вул. Дзержинського</t>
  </si>
  <si>
    <t xml:space="preserve">смт Дворічна, вул. Радянська </t>
  </si>
  <si>
    <t xml:space="preserve">с. Колодязне, вул. Спортивна </t>
  </si>
  <si>
    <t>смт Зачепилівка, пров. Луговий</t>
  </si>
  <si>
    <t>смт Зачепилівка, вул. Українська</t>
  </si>
  <si>
    <t>м.Зміїв, вул. Енгельса</t>
  </si>
  <si>
    <t xml:space="preserve">смт Золочів, пров. Комсомольський </t>
  </si>
  <si>
    <t xml:space="preserve">смт Золочів, вул. Комарова </t>
  </si>
  <si>
    <t>№ з/п</t>
  </si>
  <si>
    <t xml:space="preserve">поточний </t>
  </si>
  <si>
    <t>пропозиції РДА, МВК, САД, грн.</t>
  </si>
  <si>
    <t>смт Борова, вул. Леніна</t>
  </si>
  <si>
    <t xml:space="preserve">с. Капитолівка, вул. Лугова </t>
  </si>
  <si>
    <t>м. Куп"янськ, вул. Лермонтова</t>
  </si>
  <si>
    <t>м. Куп"янськ, вул. К. Маркса</t>
  </si>
  <si>
    <t>м. Куп"янськ, вул. Перша Цукрозаводська</t>
  </si>
  <si>
    <t>м. Куп"янськ, вул. Північна</t>
  </si>
  <si>
    <t>м. Первомайський, пр-кт Революції</t>
  </si>
  <si>
    <t>м. Первомайський, пр-кт 40 років Перемоги</t>
  </si>
  <si>
    <t>смт Покотилівка, вул. Ульянівська</t>
  </si>
  <si>
    <t>смт Покотилівка, вул. Червонофлотська</t>
  </si>
  <si>
    <t>смт Покотилівка, вул. Піонерська</t>
  </si>
  <si>
    <t>смт Сахновщина, вул. Осипенко</t>
  </si>
  <si>
    <t>смт Сахновщина, вул. Кірова</t>
  </si>
  <si>
    <t>смт Борова, вул. Миру</t>
  </si>
  <si>
    <t xml:space="preserve">с. Нова Іванівка, вул. Українська </t>
  </si>
  <si>
    <t>с. Скалонівка, вул. Щорса</t>
  </si>
  <si>
    <t>м. Валки, вул. Лаптєвих</t>
  </si>
  <si>
    <t>сел. Хорошево, вул. Димитрова</t>
  </si>
  <si>
    <t>м. Куп"янськ, вул. Пушкінська</t>
  </si>
  <si>
    <t>с. Леб"яже, вул. 1 Травня</t>
  </si>
  <si>
    <t>смт Зачепилівка, пров. Трав’яний</t>
  </si>
  <si>
    <t>дорога по вул. Перемоги в смт Краснокутськ</t>
  </si>
  <si>
    <t>м. Красноград, вул. Короленка</t>
  </si>
  <si>
    <t>смт Чкаловське, вул. Леніна</t>
  </si>
  <si>
    <t>м. Ізюм, вул. Чехова</t>
  </si>
  <si>
    <t>м. Ізюм, вул. Київська</t>
  </si>
  <si>
    <t>с. Покровка, вул. Молодіжна</t>
  </si>
  <si>
    <r>
      <t xml:space="preserve">с. Кам </t>
    </r>
    <r>
      <rPr>
        <sz val="12"/>
        <rFont val="Calibri"/>
        <family val="2"/>
      </rPr>
      <t>’</t>
    </r>
    <r>
      <rPr>
        <sz val="12"/>
        <rFont val="Times New Roman"/>
        <family val="1"/>
      </rPr>
      <t>янка, вул. Київська</t>
    </r>
  </si>
  <si>
    <t>м. Красноград, вул. 19 Вересня</t>
  </si>
  <si>
    <t>м. Красноград, вул. К. Маркса</t>
  </si>
  <si>
    <t>смт Печеніги, вул. Леніна</t>
  </si>
  <si>
    <t>смт Печеніги, вул. Садова</t>
  </si>
  <si>
    <t>с. Шелестове, вул. Пушкіна</t>
  </si>
  <si>
    <t xml:space="preserve">смт Золочів, пров. Земляний - Шкільний </t>
  </si>
  <si>
    <t>с. Гаврилівка, вул. Центральна</t>
  </si>
  <si>
    <t>м. Лозова, вул. Паркова</t>
  </si>
  <si>
    <t>смт Рогань, вул. Орджонікідзе</t>
  </si>
  <si>
    <t xml:space="preserve">смт Великий Бурлук, вул. Колгоспна </t>
  </si>
  <si>
    <t>м. Балаклія, вул. Леніна</t>
  </si>
  <si>
    <t>м.Зміїв, пров. Садовий</t>
  </si>
  <si>
    <t xml:space="preserve">м. Південне, вул. Леніна </t>
  </si>
  <si>
    <t xml:space="preserve">м. Південне, вул. Радянська </t>
  </si>
  <si>
    <t>смт Малинівка, вул. Леніна</t>
  </si>
  <si>
    <t>смт Малинівка, вул. Пушкіна</t>
  </si>
  <si>
    <t>с. Піщане, вул. Арапівка</t>
  </si>
  <si>
    <t>смт Близнюки, вул. Комсомольська</t>
  </si>
  <si>
    <t>с. Михайлівка, вул. Центральна</t>
  </si>
  <si>
    <t>с. Олексіївка, вул. Кірова</t>
  </si>
  <si>
    <t>смт Малинівка, вул. Соїча</t>
  </si>
  <si>
    <t>с. Петрівка, вул. Ворожб"янська</t>
  </si>
  <si>
    <t>смт Малинівка, внутрішньоквартальні дороги по вул. Б. Хмельницького</t>
  </si>
  <si>
    <t>с. Хотімля, вул. Набережна</t>
  </si>
  <si>
    <t>смт Ківшарівка (дорога від БК ім. Кошелева до буд. № 70)</t>
  </si>
  <si>
    <t>смт Ківшарівка (дорога від ВПУ № 27 до буд. № 35)</t>
  </si>
  <si>
    <t>м. Люботин, вул. Заводська</t>
  </si>
  <si>
    <t>м. Люботин, вул. Берегова</t>
  </si>
  <si>
    <t>м. Люботин, вул. Шевченка</t>
  </si>
  <si>
    <t>с. Юрченкове, вул. Шевченка</t>
  </si>
  <si>
    <t>Дергачівський район</t>
  </si>
  <si>
    <t>м. Первомайський</t>
  </si>
  <si>
    <t>м. Харків</t>
  </si>
  <si>
    <t>примітка</t>
  </si>
  <si>
    <t>роботи 2012 року</t>
  </si>
  <si>
    <t>м. Балаклія, ділянка площі ім. В.Й. Казмірука</t>
  </si>
  <si>
    <t xml:space="preserve"> </t>
  </si>
  <si>
    <t>Перелік</t>
  </si>
  <si>
    <t>Сума, грн.</t>
  </si>
  <si>
    <t>м. Богодухів, вул. Артема - погашення заборгованості станом на 01.01.2013 року</t>
  </si>
  <si>
    <t>м. Красноград, вул. Будьоного - погашення заборгованості станом на 01.01.2013 року</t>
  </si>
  <si>
    <t>смт Печеніги, капітальний ремонт Центральної площі - погашення заборгованості станом на 01.01.2013 року</t>
  </si>
  <si>
    <t>сел. Новопокровка, вул. Карла Маркса - погашення заборгованості станом на 01.01.2013 року</t>
  </si>
  <si>
    <t>м. Чугуїв, вул. Гвардійська - погашення заборгованості станом на 01.01.2013 року</t>
  </si>
  <si>
    <t>Балаклійський район</t>
  </si>
  <si>
    <t>Барвінківській район</t>
  </si>
  <si>
    <t xml:space="preserve">Близнюківський район </t>
  </si>
  <si>
    <t xml:space="preserve">Богодухівський район </t>
  </si>
  <si>
    <t xml:space="preserve">Борівський район </t>
  </si>
  <si>
    <t xml:space="preserve">Валківський район </t>
  </si>
  <si>
    <t xml:space="preserve">Великобурлуцький район </t>
  </si>
  <si>
    <t>Вовчанський район</t>
  </si>
  <si>
    <t>Дворічанський район</t>
  </si>
  <si>
    <t xml:space="preserve">смт Мала Данилівка, вул. Райський Куточок - погашення заборгованості станом на 01.01.2013 року </t>
  </si>
  <si>
    <t xml:space="preserve">м. Дергачі, пров. Залізничний </t>
  </si>
  <si>
    <t xml:space="preserve">смт Мала Данилівка, вул. Курортна </t>
  </si>
  <si>
    <t xml:space="preserve">с-ще Питомник, вул. Комунальна </t>
  </si>
  <si>
    <t>Зачепилівський район</t>
  </si>
  <si>
    <t xml:space="preserve">Зміївський район </t>
  </si>
  <si>
    <t>Золочівський район</t>
  </si>
  <si>
    <t xml:space="preserve">Ізюмський район </t>
  </si>
  <si>
    <t xml:space="preserve">Кегичівський район </t>
  </si>
  <si>
    <t xml:space="preserve">Коломацький район </t>
  </si>
  <si>
    <t>Красноградський район</t>
  </si>
  <si>
    <t xml:space="preserve">Краснокутський район </t>
  </si>
  <si>
    <t xml:space="preserve">Лозівський район </t>
  </si>
  <si>
    <t xml:space="preserve">Нововодолазький район </t>
  </si>
  <si>
    <t>Первомайський район</t>
  </si>
  <si>
    <t xml:space="preserve">Печенізький район </t>
  </si>
  <si>
    <t xml:space="preserve">Сахновщинський район </t>
  </si>
  <si>
    <t>Харківський район</t>
  </si>
  <si>
    <t>Чугуївський район</t>
  </si>
  <si>
    <t xml:space="preserve">м. Ізюм </t>
  </si>
  <si>
    <t>м. Куп`янськ</t>
  </si>
  <si>
    <t xml:space="preserve">м. Лозова </t>
  </si>
  <si>
    <t xml:space="preserve">м. Люботин </t>
  </si>
  <si>
    <t xml:space="preserve">м. Чугуїв </t>
  </si>
  <si>
    <t xml:space="preserve">м. Харків, пр. Курчатова </t>
  </si>
  <si>
    <t xml:space="preserve">м. Харків. Реконструкція проспекту Гагаріна на ділянці від вул. Аерофлотської до проспекту 50-річчя СРСР у м. Харкові (автомобільна дорога Т – 21 – 05 Харків – Зміїв – Балаклія – Горохуватка на ділянці км 7+018 – км 7+568, яка проходить по проспекту Гагаріна) </t>
  </si>
  <si>
    <r>
      <t>м. Харків, реконструкція комплексу транспортних споруд по пр. П</t>
    </r>
    <r>
      <rPr>
        <sz val="12"/>
        <rFont val="Calibri"/>
        <family val="2"/>
      </rPr>
      <t>’</t>
    </r>
    <r>
      <rPr>
        <sz val="12"/>
        <rFont val="Times New Roman"/>
        <family val="1"/>
      </rPr>
      <t xml:space="preserve">ятдесятиріччя СРСР </t>
    </r>
  </si>
  <si>
    <t xml:space="preserve">м. Харків, вул. Олімпійська - погашення заборгованості станом на 01.01.2013 року </t>
  </si>
  <si>
    <t>м. Харків, пр. Гагаріна на ділянці від вул. Вернадського до вул. Сидоренківської - погашення заборгованості станом на 01.01.2013 року</t>
  </si>
  <si>
    <t>м. Люботин, пл. Комсомольська</t>
  </si>
  <si>
    <t>Додаток 11</t>
  </si>
  <si>
    <t xml:space="preserve">до рішення обласної ради     </t>
  </si>
  <si>
    <t>Перший заступник голови обласної ради</t>
  </si>
  <si>
    <t>О. Олешко</t>
  </si>
  <si>
    <t>м. Балаклія, внітрішньоквартальний проїзд від вул. Леніна до буд.№70 А по вул. Алієва, з урахуванням ділянки дороги в"їзду до ДНЗ №7</t>
  </si>
  <si>
    <t>м. Валки, вул. Дзержинського</t>
  </si>
  <si>
    <t>м.Зміїв, вул. Таранівське Шосе</t>
  </si>
  <si>
    <t>м.Зміїв, вул. Донецьке Шосе</t>
  </si>
  <si>
    <t>м.Зміїв, вул. 50 років Комсомолу -  погашення заборгованості станом на 01.01.2013 року</t>
  </si>
  <si>
    <t xml:space="preserve">м. Південне, вул. Осипенко </t>
  </si>
  <si>
    <t>с. Стара Покровка, розворотне коло по вул. ім. Куцина - погашення заборгованості станом на 01.01.2013 року</t>
  </si>
  <si>
    <t>м. Ізюм, вул. Крем"янецький Квартал</t>
  </si>
  <si>
    <t>м. Куп"янськ (частина дороги від вул. Дзержинського до знаку «Подоли»)</t>
  </si>
  <si>
    <t>м. Люботин, вул. Челюскіна</t>
  </si>
  <si>
    <t>м. Люботин, вул. Ілліча</t>
  </si>
  <si>
    <t>м. Харків, вул. Білгородське Шосе на ділянці від вул. Дерев'янка до виїзду з міста Харків - погашення заборгованості станом на 01.01.2013 року</t>
  </si>
  <si>
    <t xml:space="preserve"> об´єктів капітального, поточного ремонту та реконструкції вулиць і доріг комунальної власності у населених пунктах Харківської області, що здійснюються у 2013 році  за рахунок субвенції з державного бюджету обласному бюджету </t>
  </si>
  <si>
    <t>I. За рахунок субвенції з державного бюджету місцевим бюджетам на 2013 рік</t>
  </si>
  <si>
    <t>Всього по області за рахунок субвенції з державного бюджету місцевим бюджетам на 2013 рік</t>
  </si>
  <si>
    <t>II. За рахунок залишку субвенції з державного бюджету місцевим бюджетам за 2012 рік</t>
  </si>
  <si>
    <t>Барвінківський район</t>
  </si>
  <si>
    <t>м. Барвінкове, вул. Київська</t>
  </si>
  <si>
    <t xml:space="preserve">с. Хотімля, вул. Щербака </t>
  </si>
  <si>
    <t xml:space="preserve">смт Дворічна, вул. Колгоспна </t>
  </si>
  <si>
    <t xml:space="preserve">смт Високий, вул. Центральна </t>
  </si>
  <si>
    <t xml:space="preserve">смт Високий, вул. Красіна </t>
  </si>
  <si>
    <t>м.Лозова</t>
  </si>
  <si>
    <t>м. Лозова, шляхопровід на ПК 1699+79 через Полтавську залізницю автодороги Лозова-Хлібне-Панютине</t>
  </si>
  <si>
    <t>м.Чугуїв</t>
  </si>
  <si>
    <t>м. Чугуїв, вул. Кочетоцька</t>
  </si>
  <si>
    <t>м. Чугуїв, вул. Осинівська, перехрестя з вул. Підгірною, 
вул. Підгірна (до мосту)</t>
  </si>
  <si>
    <t>м.Харків</t>
  </si>
  <si>
    <t>м. Харків, пр. Курчатова</t>
  </si>
  <si>
    <t xml:space="preserve">м. Харків, пр. Гагаріна на ділянці від вул. Аерофлотської до пр. 50-річчя СРСР </t>
  </si>
  <si>
    <t>Всього по області на погашення заборгованості станом на 01.01.2013 року</t>
  </si>
  <si>
    <t xml:space="preserve">с. Петрівське, вул. Свердлова від буд. №  1 до буд. № 69 </t>
  </si>
  <si>
    <t>с-ще П"ятигірське, вул. Миру</t>
  </si>
  <si>
    <t>Близнюківський район</t>
  </si>
  <si>
    <t>смт Близнюки, вул. Гонтаренка</t>
  </si>
  <si>
    <t>с. Рокитне, вул. Леніна</t>
  </si>
  <si>
    <t>смт Покотилівка, ділянка від траси Харків-Симферополь до залізничного переїзду</t>
  </si>
  <si>
    <t xml:space="preserve"> м. Первомайський </t>
  </si>
  <si>
    <t xml:space="preserve">м. Первомайський, вул. Радянська </t>
  </si>
  <si>
    <t>м. Первомайський, Гагаріна</t>
  </si>
  <si>
    <t>Всього по області видатків поточного року</t>
  </si>
  <si>
    <t>РАЗОМ видатків за рахунок  залишку субвенції з державного бюджету місцевим бюджетам за 2012 рік</t>
  </si>
  <si>
    <r>
      <t xml:space="preserve">Погашення заборгованості станом на 01.01.2013 року, </t>
    </r>
    <r>
      <rPr>
        <i/>
        <sz val="14"/>
        <rFont val="Times New Roman"/>
        <family val="1"/>
      </rPr>
      <t>в тому числі:</t>
    </r>
  </si>
  <si>
    <r>
      <t xml:space="preserve">Видатки поточного року, </t>
    </r>
    <r>
      <rPr>
        <i/>
        <sz val="14"/>
        <rFont val="Times New Roman"/>
        <family val="1"/>
      </rPr>
      <t>в тому числі:</t>
    </r>
  </si>
  <si>
    <t>ВСЬОГО:</t>
  </si>
  <si>
    <t>м. Харків, реконструкція просп. Гагаріна</t>
  </si>
  <si>
    <t>м. Барвінкове, вул. Леніна від буд. 39 до буд. 35-а</t>
  </si>
  <si>
    <t>м. Вовчанськ, вул. Ігнатьева</t>
  </si>
  <si>
    <t>м. Богодухів, вул. Артема</t>
  </si>
  <si>
    <t>с. Бистре, вул. Нагорна</t>
  </si>
  <si>
    <t>м. Харків, пр. Курчатова - погашення заборгованості станом на 01.01.2013 року</t>
  </si>
  <si>
    <t xml:space="preserve">від             2013 року №     - VI    </t>
  </si>
  <si>
    <t>(     сесія VI скликання)</t>
  </si>
  <si>
    <t>смт Покотилівка, ділянка від траси харків-Симферополь до залізничного переїзду</t>
  </si>
  <si>
    <t>м.Чугуїв, капітальний ремонт дороги по Бульвару Комарова (ділянка від перехрестя з вул. К.Лібкнехта до перехрестя  з вул. Р.Люксембург</t>
  </si>
  <si>
    <t>м.Харків, вул. Вернадського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</si>
</sst>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  <numFmt numFmtId="178" formatCode="0.000"/>
    <numFmt numFmtId="179" formatCode="0.0"/>
    <numFmt numFmtId="180" formatCode="0.0000"/>
    <numFmt numFmtId="181" formatCode="#,##0.0000"/>
  </numFmts>
  <fonts count="47">
    <font>
      <sz val="10"/>
      <name val="Arial Cyr"/>
      <family val="0"/>
    </font>
    <font>
      <sz val="10"/>
      <name val="Arial"/>
      <family val="2"/>
    </font>
    <font>
      <sz val="12"/>
      <name val="Arial Cyr"/>
      <family val="0"/>
    </font>
    <font>
      <sz val="11"/>
      <color indexed="8"/>
      <name val="Arial"/>
      <family val="2"/>
    </font>
    <font>
      <sz val="11"/>
      <name val="Arial Cyr"/>
      <family val="0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0"/>
      <name val="Arial Cyr"/>
      <family val="0"/>
    </font>
    <font>
      <sz val="12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Arial Cyr"/>
      <family val="0"/>
    </font>
    <font>
      <b/>
      <i/>
      <sz val="12"/>
      <name val="Times New Roman"/>
      <family val="1"/>
    </font>
    <font>
      <b/>
      <sz val="12"/>
      <name val="Arial"/>
      <family val="2"/>
    </font>
    <font>
      <b/>
      <sz val="12"/>
      <name val="Arial Cyr"/>
      <family val="0"/>
    </font>
    <font>
      <b/>
      <i/>
      <sz val="14"/>
      <name val="Times New Roman"/>
      <family val="1"/>
    </font>
    <font>
      <i/>
      <sz val="14"/>
      <name val="Times New Roman"/>
      <family val="1"/>
    </font>
    <font>
      <i/>
      <sz val="14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b/>
      <sz val="15"/>
      <name val="Times New Roman"/>
      <family val="1"/>
    </font>
    <font>
      <b/>
      <i/>
      <sz val="8"/>
      <name val="Times New Roman"/>
      <family val="1"/>
    </font>
    <font>
      <i/>
      <sz val="10"/>
      <name val="Times New Roman"/>
      <family val="1"/>
    </font>
    <font>
      <b/>
      <sz val="16"/>
      <name val="Times New Roman"/>
      <family val="1"/>
    </font>
    <font>
      <sz val="16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3" fontId="0" fillId="0" borderId="10" xfId="0" applyNumberFormat="1" applyFill="1" applyBorder="1" applyAlignment="1">
      <alignment vertical="center"/>
    </xf>
    <xf numFmtId="3" fontId="7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Continuous" vertical="center" wrapText="1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justify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/>
    </xf>
    <xf numFmtId="179" fontId="8" fillId="0" borderId="10" xfId="0" applyNumberFormat="1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justify" vertical="top" wrapText="1"/>
    </xf>
    <xf numFmtId="1" fontId="8" fillId="0" borderId="10" xfId="0" applyNumberFormat="1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justify" vertical="center"/>
    </xf>
    <xf numFmtId="0" fontId="0" fillId="0" borderId="10" xfId="0" applyFill="1" applyBorder="1" applyAlignment="1">
      <alignment vertical="center"/>
    </xf>
    <xf numFmtId="1" fontId="0" fillId="0" borderId="10" xfId="0" applyNumberForma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1" fillId="0" borderId="0" xfId="0" applyFont="1" applyFill="1" applyAlignment="1">
      <alignment/>
    </xf>
    <xf numFmtId="0" fontId="13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 horizontal="centerContinuous" vertical="center" wrapText="1"/>
    </xf>
    <xf numFmtId="0" fontId="7" fillId="0" borderId="0" xfId="0" applyFont="1" applyFill="1" applyAlignment="1">
      <alignment vertical="center" wrapText="1"/>
    </xf>
    <xf numFmtId="0" fontId="5" fillId="0" borderId="10" xfId="0" applyFont="1" applyFill="1" applyBorder="1" applyAlignment="1">
      <alignment/>
    </xf>
    <xf numFmtId="0" fontId="31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10" xfId="0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wrapText="1"/>
    </xf>
    <xf numFmtId="0" fontId="0" fillId="0" borderId="10" xfId="0" applyFill="1" applyBorder="1" applyAlignment="1">
      <alignment wrapText="1"/>
    </xf>
    <xf numFmtId="0" fontId="0" fillId="0" borderId="0" xfId="0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3" fillId="0" borderId="0" xfId="0" applyFont="1" applyFill="1" applyAlignment="1">
      <alignment/>
    </xf>
    <xf numFmtId="0" fontId="33" fillId="0" borderId="0" xfId="0" applyFont="1" applyFill="1" applyAlignment="1">
      <alignment horizontal="center"/>
    </xf>
    <xf numFmtId="0" fontId="34" fillId="0" borderId="0" xfId="0" applyFont="1" applyFill="1" applyAlignment="1">
      <alignment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vertical="center"/>
    </xf>
    <xf numFmtId="0" fontId="7" fillId="0" borderId="11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35" fillId="0" borderId="10" xfId="0" applyFont="1" applyFill="1" applyBorder="1" applyAlignment="1">
      <alignment vertical="center" wrapText="1"/>
    </xf>
    <xf numFmtId="3" fontId="35" fillId="0" borderId="10" xfId="0" applyNumberFormat="1" applyFont="1" applyFill="1" applyBorder="1" applyAlignment="1">
      <alignment horizontal="center" vertical="center" wrapText="1"/>
    </xf>
    <xf numFmtId="3" fontId="35" fillId="0" borderId="10" xfId="0" applyNumberFormat="1" applyFont="1" applyFill="1" applyBorder="1" applyAlignment="1">
      <alignment horizontal="center" vertical="center"/>
    </xf>
    <xf numFmtId="3" fontId="37" fillId="0" borderId="10" xfId="0" applyNumberFormat="1" applyFont="1" applyFill="1" applyBorder="1" applyAlignment="1">
      <alignment vertical="center"/>
    </xf>
    <xf numFmtId="0" fontId="37" fillId="0" borderId="0" xfId="0" applyFont="1" applyFill="1" applyAlignment="1">
      <alignment vertical="center"/>
    </xf>
    <xf numFmtId="0" fontId="39" fillId="0" borderId="0" xfId="0" applyFont="1" applyFill="1" applyAlignment="1">
      <alignment vertical="center"/>
    </xf>
    <xf numFmtId="0" fontId="38" fillId="0" borderId="10" xfId="0" applyFont="1" applyFill="1" applyBorder="1" applyAlignment="1">
      <alignment horizontal="left" vertical="center" wrapText="1"/>
    </xf>
    <xf numFmtId="0" fontId="39" fillId="0" borderId="10" xfId="0" applyFont="1" applyFill="1" applyBorder="1" applyAlignment="1">
      <alignment vertical="center"/>
    </xf>
    <xf numFmtId="0" fontId="40" fillId="0" borderId="0" xfId="0" applyFont="1" applyFill="1" applyAlignment="1">
      <alignment/>
    </xf>
    <xf numFmtId="0" fontId="40" fillId="0" borderId="10" xfId="0" applyFont="1" applyFill="1" applyBorder="1" applyAlignment="1">
      <alignment/>
    </xf>
    <xf numFmtId="3" fontId="42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left" vertical="center" wrapText="1"/>
    </xf>
    <xf numFmtId="0" fontId="44" fillId="0" borderId="0" xfId="0" applyFont="1" applyFill="1" applyAlignment="1">
      <alignment vertical="center"/>
    </xf>
    <xf numFmtId="0" fontId="36" fillId="0" borderId="0" xfId="0" applyFont="1" applyFill="1" applyAlignment="1">
      <alignment vertical="center"/>
    </xf>
    <xf numFmtId="0" fontId="44" fillId="0" borderId="10" xfId="0" applyFont="1" applyFill="1" applyBorder="1" applyAlignment="1">
      <alignment vertical="center"/>
    </xf>
    <xf numFmtId="0" fontId="36" fillId="0" borderId="10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/>
    </xf>
    <xf numFmtId="0" fontId="44" fillId="0" borderId="10" xfId="0" applyFont="1" applyFill="1" applyBorder="1" applyAlignment="1">
      <alignment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justify" vertical="top" wrapText="1"/>
    </xf>
    <xf numFmtId="0" fontId="8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3" fontId="45" fillId="0" borderId="10" xfId="0" applyNumberFormat="1" applyFont="1" applyFill="1" applyBorder="1" applyAlignment="1">
      <alignment horizontal="center" vertical="center" wrapText="1"/>
    </xf>
    <xf numFmtId="3" fontId="46" fillId="0" borderId="10" xfId="0" applyNumberFormat="1" applyFont="1" applyFill="1" applyBorder="1" applyAlignment="1">
      <alignment vertical="center"/>
    </xf>
    <xf numFmtId="0" fontId="46" fillId="0" borderId="0" xfId="0" applyFont="1" applyFill="1" applyAlignment="1">
      <alignment vertical="center"/>
    </xf>
    <xf numFmtId="0" fontId="38" fillId="0" borderId="0" xfId="0" applyFont="1" applyFill="1" applyAlignment="1">
      <alignment horizontal="centerContinuous" vertical="center" wrapText="1"/>
    </xf>
    <xf numFmtId="0" fontId="7" fillId="0" borderId="12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center" wrapText="1"/>
    </xf>
    <xf numFmtId="3" fontId="7" fillId="0" borderId="11" xfId="0" applyNumberFormat="1" applyFont="1" applyFill="1" applyBorder="1" applyAlignment="1">
      <alignment horizontal="center" vertical="center" wrapText="1"/>
    </xf>
    <xf numFmtId="1" fontId="8" fillId="0" borderId="11" xfId="0" applyNumberFormat="1" applyFont="1" applyFill="1" applyBorder="1" applyAlignment="1">
      <alignment horizontal="center" vertical="center" wrapText="1"/>
    </xf>
    <xf numFmtId="1" fontId="7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3" fontId="8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vertical="top" wrapText="1"/>
    </xf>
    <xf numFmtId="179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Continuous" vertical="center" wrapText="1"/>
    </xf>
    <xf numFmtId="1" fontId="5" fillId="0" borderId="11" xfId="0" applyNumberFormat="1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/>
    </xf>
    <xf numFmtId="3" fontId="35" fillId="0" borderId="11" xfId="0" applyNumberFormat="1" applyFont="1" applyFill="1" applyBorder="1" applyAlignment="1">
      <alignment horizontal="center" vertical="center"/>
    </xf>
    <xf numFmtId="3" fontId="7" fillId="0" borderId="11" xfId="0" applyNumberFormat="1" applyFont="1" applyFill="1" applyBorder="1" applyAlignment="1">
      <alignment horizontal="center" vertical="center"/>
    </xf>
    <xf numFmtId="0" fontId="35" fillId="0" borderId="1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36" fillId="0" borderId="11" xfId="0" applyFont="1" applyFill="1" applyBorder="1" applyAlignment="1">
      <alignment vertical="center"/>
    </xf>
    <xf numFmtId="0" fontId="39" fillId="0" borderId="11" xfId="0" applyFont="1" applyFill="1" applyBorder="1" applyAlignment="1">
      <alignment vertical="center"/>
    </xf>
    <xf numFmtId="0" fontId="44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/>
    </xf>
    <xf numFmtId="0" fontId="44" fillId="0" borderId="11" xfId="0" applyFont="1" applyFill="1" applyBorder="1" applyAlignment="1">
      <alignment/>
    </xf>
    <xf numFmtId="0" fontId="40" fillId="0" borderId="11" xfId="0" applyFont="1" applyFill="1" applyBorder="1" applyAlignment="1">
      <alignment/>
    </xf>
    <xf numFmtId="3" fontId="45" fillId="0" borderId="11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/>
    </xf>
    <xf numFmtId="0" fontId="35" fillId="0" borderId="10" xfId="0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 wrapText="1"/>
    </xf>
    <xf numFmtId="0" fontId="32" fillId="0" borderId="0" xfId="0" applyNumberFormat="1" applyFont="1" applyFill="1" applyBorder="1" applyAlignment="1" applyProtection="1">
      <alignment horizontal="center" vertical="top"/>
      <protection/>
    </xf>
    <xf numFmtId="0" fontId="7" fillId="0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5" xfId="53"/>
    <cellStyle name="Обычный 6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G253"/>
  <sheetViews>
    <sheetView tabSelected="1" zoomScaleSheetLayoutView="130" workbookViewId="0" topLeftCell="A184">
      <selection activeCell="L198" sqref="L198"/>
    </sheetView>
  </sheetViews>
  <sheetFormatPr defaultColWidth="9.00390625" defaultRowHeight="12.75"/>
  <cols>
    <col min="1" max="1" width="3.375" style="34" customWidth="1"/>
    <col min="2" max="2" width="75.75390625" style="34" customWidth="1"/>
    <col min="3" max="3" width="16.25390625" style="34" customWidth="1"/>
    <col min="4" max="4" width="18.125" style="34" customWidth="1"/>
    <col min="5" max="5" width="17.00390625" style="34" hidden="1" customWidth="1"/>
    <col min="6" max="6" width="11.625" style="38" hidden="1" customWidth="1"/>
    <col min="7" max="16384" width="9.125" style="38" customWidth="1"/>
  </cols>
  <sheetData>
    <row r="1" spans="3:5" ht="15.75">
      <c r="C1" s="137" t="s">
        <v>144</v>
      </c>
      <c r="D1" s="137"/>
      <c r="E1" s="137"/>
    </row>
    <row r="2" spans="3:5" ht="15.75">
      <c r="C2" s="137" t="s">
        <v>145</v>
      </c>
      <c r="D2" s="137"/>
      <c r="E2" s="137"/>
    </row>
    <row r="3" spans="3:5" ht="15.75">
      <c r="C3" s="137" t="s">
        <v>199</v>
      </c>
      <c r="D3" s="137"/>
      <c r="E3" s="137"/>
    </row>
    <row r="4" spans="3:5" ht="15.75">
      <c r="C4" s="137" t="s">
        <v>200</v>
      </c>
      <c r="D4" s="137"/>
      <c r="E4" s="137"/>
    </row>
    <row r="5" spans="2:5" ht="15.75" customHeight="1">
      <c r="B5" s="35" t="s">
        <v>97</v>
      </c>
      <c r="D5" s="36"/>
      <c r="E5" s="37"/>
    </row>
    <row r="6" spans="1:5" ht="16.5" customHeight="1">
      <c r="A6" s="39"/>
      <c r="B6" s="98" t="s">
        <v>98</v>
      </c>
      <c r="C6" s="39"/>
      <c r="D6" s="39"/>
      <c r="E6" s="40"/>
    </row>
    <row r="7" spans="1:6" ht="53.25" customHeight="1">
      <c r="A7" s="136" t="s">
        <v>160</v>
      </c>
      <c r="B7" s="136"/>
      <c r="C7" s="136"/>
      <c r="D7" s="136"/>
      <c r="E7" s="136"/>
      <c r="F7" s="136"/>
    </row>
    <row r="8" spans="1:6" ht="16.5" customHeight="1">
      <c r="A8" s="55"/>
      <c r="B8" s="55"/>
      <c r="C8" s="55"/>
      <c r="D8" s="55"/>
      <c r="E8" s="55"/>
      <c r="F8" s="56"/>
    </row>
    <row r="9" spans="1:6" s="50" customFormat="1" ht="28.5" customHeight="1">
      <c r="A9" s="2" t="s">
        <v>30</v>
      </c>
      <c r="B9" s="2" t="s">
        <v>0</v>
      </c>
      <c r="C9" s="2" t="s">
        <v>1</v>
      </c>
      <c r="D9" s="2" t="s">
        <v>99</v>
      </c>
      <c r="E9" s="65" t="s">
        <v>32</v>
      </c>
      <c r="F9" s="42" t="s">
        <v>94</v>
      </c>
    </row>
    <row r="10" spans="1:6" s="1" customFormat="1" ht="18.75">
      <c r="A10" s="134" t="s">
        <v>161</v>
      </c>
      <c r="B10" s="134"/>
      <c r="C10" s="134"/>
      <c r="D10" s="134"/>
      <c r="E10" s="65"/>
      <c r="F10" s="42"/>
    </row>
    <row r="11" spans="1:6" s="1" customFormat="1" ht="16.5" customHeight="1">
      <c r="A11" s="6"/>
      <c r="B11" s="135" t="s">
        <v>105</v>
      </c>
      <c r="C11" s="135"/>
      <c r="D11" s="135"/>
      <c r="E11" s="99"/>
      <c r="F11" s="100"/>
    </row>
    <row r="12" spans="1:6" s="1" customFormat="1" ht="15.75">
      <c r="A12" s="6">
        <v>1</v>
      </c>
      <c r="B12" s="15" t="s">
        <v>71</v>
      </c>
      <c r="C12" s="13" t="s">
        <v>5</v>
      </c>
      <c r="D12" s="21">
        <v>509378</v>
      </c>
      <c r="E12" s="101">
        <v>111378</v>
      </c>
      <c r="F12" s="30"/>
    </row>
    <row r="13" spans="1:6" s="1" customFormat="1" ht="15.75">
      <c r="A13" s="6">
        <v>2</v>
      </c>
      <c r="B13" s="15" t="s">
        <v>96</v>
      </c>
      <c r="C13" s="16" t="s">
        <v>5</v>
      </c>
      <c r="D13" s="21">
        <v>208428</v>
      </c>
      <c r="E13" s="101">
        <v>612190</v>
      </c>
      <c r="F13" s="30"/>
    </row>
    <row r="14" spans="1:6" s="1" customFormat="1" ht="31.5">
      <c r="A14" s="6">
        <v>3</v>
      </c>
      <c r="B14" s="15" t="s">
        <v>148</v>
      </c>
      <c r="C14" s="6" t="s">
        <v>5</v>
      </c>
      <c r="D14" s="21">
        <v>98000</v>
      </c>
      <c r="E14" s="101"/>
      <c r="F14" s="30"/>
    </row>
    <row r="15" spans="1:6" s="1" customFormat="1" ht="15.75">
      <c r="A15" s="6"/>
      <c r="B15" s="7" t="s">
        <v>3</v>
      </c>
      <c r="C15" s="6"/>
      <c r="D15" s="4">
        <f>SUM(D12:D14)</f>
        <v>815806</v>
      </c>
      <c r="E15" s="65">
        <f>SUM(E12:E13)</f>
        <v>723568</v>
      </c>
      <c r="F15" s="3"/>
    </row>
    <row r="16" spans="1:6" s="1" customFormat="1" ht="16.5" customHeight="1">
      <c r="A16" s="6"/>
      <c r="B16" s="135" t="s">
        <v>106</v>
      </c>
      <c r="C16" s="135"/>
      <c r="D16" s="135"/>
      <c r="E16" s="99"/>
      <c r="F16" s="100"/>
    </row>
    <row r="17" spans="1:6" s="1" customFormat="1" ht="15.75">
      <c r="A17" s="6">
        <v>1</v>
      </c>
      <c r="B17" s="29" t="s">
        <v>8</v>
      </c>
      <c r="C17" s="6" t="s">
        <v>31</v>
      </c>
      <c r="D17" s="21">
        <v>257328</v>
      </c>
      <c r="E17" s="102">
        <v>693000</v>
      </c>
      <c r="F17" s="30"/>
    </row>
    <row r="18" spans="1:6" s="1" customFormat="1" ht="15.75">
      <c r="A18" s="6">
        <v>2</v>
      </c>
      <c r="B18" s="29" t="s">
        <v>67</v>
      </c>
      <c r="C18" s="6" t="s">
        <v>31</v>
      </c>
      <c r="D18" s="21">
        <v>49000</v>
      </c>
      <c r="E18" s="102"/>
      <c r="F18" s="30"/>
    </row>
    <row r="19" spans="1:6" s="1" customFormat="1" ht="15.75">
      <c r="A19" s="6"/>
      <c r="B19" s="7" t="s">
        <v>3</v>
      </c>
      <c r="C19" s="6"/>
      <c r="D19" s="4">
        <f>SUM(D17:D18)</f>
        <v>306328</v>
      </c>
      <c r="E19" s="103">
        <f>SUM(E17:E17)</f>
        <v>693000</v>
      </c>
      <c r="F19" s="30"/>
    </row>
    <row r="20" spans="1:6" s="1" customFormat="1" ht="16.5" customHeight="1">
      <c r="A20" s="6"/>
      <c r="B20" s="135" t="s">
        <v>107</v>
      </c>
      <c r="C20" s="135"/>
      <c r="D20" s="135"/>
      <c r="E20" s="99"/>
      <c r="F20" s="100"/>
    </row>
    <row r="21" spans="1:6" s="1" customFormat="1" ht="16.5" customHeight="1">
      <c r="A21" s="6">
        <v>1</v>
      </c>
      <c r="B21" s="14" t="s">
        <v>78</v>
      </c>
      <c r="C21" s="13" t="s">
        <v>5</v>
      </c>
      <c r="D21" s="21">
        <v>566768</v>
      </c>
      <c r="E21" s="104"/>
      <c r="F21" s="30"/>
    </row>
    <row r="22" spans="1:6" s="1" customFormat="1" ht="16.5" customHeight="1">
      <c r="A22" s="6"/>
      <c r="B22" s="7" t="s">
        <v>3</v>
      </c>
      <c r="C22" s="6"/>
      <c r="D22" s="4">
        <f>SUM(D21:D21)</f>
        <v>566768</v>
      </c>
      <c r="E22" s="105" t="e">
        <f>SUM(#REF!)</f>
        <v>#REF!</v>
      </c>
      <c r="F22" s="30"/>
    </row>
    <row r="23" spans="1:6" s="1" customFormat="1" ht="16.5" customHeight="1">
      <c r="A23" s="6"/>
      <c r="B23" s="135" t="s">
        <v>108</v>
      </c>
      <c r="C23" s="135"/>
      <c r="D23" s="135"/>
      <c r="E23" s="99"/>
      <c r="F23" s="100"/>
    </row>
    <row r="24" spans="1:6" s="1" customFormat="1" ht="31.5">
      <c r="A24" s="6">
        <v>1</v>
      </c>
      <c r="B24" s="18" t="s">
        <v>100</v>
      </c>
      <c r="C24" s="6" t="s">
        <v>21</v>
      </c>
      <c r="D24" s="21">
        <f>350000-200187</f>
        <v>149813</v>
      </c>
      <c r="E24" s="106">
        <v>947750</v>
      </c>
      <c r="F24" s="44" t="s">
        <v>95</v>
      </c>
    </row>
    <row r="25" spans="1:6" s="1" customFormat="1" ht="15.75" hidden="1">
      <c r="A25" s="6">
        <v>2</v>
      </c>
      <c r="B25" s="18" t="s">
        <v>196</v>
      </c>
      <c r="C25" s="6" t="s">
        <v>21</v>
      </c>
      <c r="D25" s="21">
        <f>200187-200187</f>
        <v>0</v>
      </c>
      <c r="E25" s="106"/>
      <c r="F25" s="44"/>
    </row>
    <row r="26" spans="1:6" s="1" customFormat="1" ht="16.5" customHeight="1">
      <c r="A26" s="6"/>
      <c r="B26" s="7" t="s">
        <v>3</v>
      </c>
      <c r="C26" s="6"/>
      <c r="D26" s="4">
        <f>SUM(D24:D25)</f>
        <v>149813</v>
      </c>
      <c r="E26" s="65">
        <f>SUM(E24:E24)</f>
        <v>947750</v>
      </c>
      <c r="F26" s="30"/>
    </row>
    <row r="27" spans="1:6" s="1" customFormat="1" ht="16.5" customHeight="1">
      <c r="A27" s="6"/>
      <c r="B27" s="135" t="s">
        <v>109</v>
      </c>
      <c r="C27" s="135"/>
      <c r="D27" s="135"/>
      <c r="E27" s="99"/>
      <c r="F27" s="100"/>
    </row>
    <row r="28" spans="1:6" s="1" customFormat="1" ht="15.75">
      <c r="A28" s="6">
        <v>1</v>
      </c>
      <c r="B28" s="8" t="s">
        <v>33</v>
      </c>
      <c r="C28" s="6" t="s">
        <v>5</v>
      </c>
      <c r="D28" s="21">
        <v>98000</v>
      </c>
      <c r="E28" s="102">
        <v>560000</v>
      </c>
      <c r="F28" s="45"/>
    </row>
    <row r="29" spans="1:6" s="1" customFormat="1" ht="15.75">
      <c r="A29" s="6">
        <v>2</v>
      </c>
      <c r="B29" s="8" t="s">
        <v>46</v>
      </c>
      <c r="C29" s="6" t="s">
        <v>5</v>
      </c>
      <c r="D29" s="21">
        <v>744495</v>
      </c>
      <c r="E29" s="102">
        <v>800000</v>
      </c>
      <c r="F29" s="45"/>
    </row>
    <row r="30" spans="1:6" s="1" customFormat="1" ht="15.75">
      <c r="A30" s="6"/>
      <c r="B30" s="7" t="s">
        <v>3</v>
      </c>
      <c r="C30" s="6"/>
      <c r="D30" s="4">
        <f>SUM(D28:D29)</f>
        <v>842495</v>
      </c>
      <c r="E30" s="65">
        <f>SUM(E28:E29)</f>
        <v>1360000</v>
      </c>
      <c r="F30" s="30"/>
    </row>
    <row r="31" spans="1:6" s="1" customFormat="1" ht="16.5" customHeight="1">
      <c r="A31" s="6"/>
      <c r="B31" s="135" t="s">
        <v>110</v>
      </c>
      <c r="C31" s="135"/>
      <c r="D31" s="135"/>
      <c r="E31" s="99"/>
      <c r="F31" s="100"/>
    </row>
    <row r="32" spans="1:6" s="1" customFormat="1" ht="15.75">
      <c r="A32" s="6">
        <v>1</v>
      </c>
      <c r="B32" s="8" t="s">
        <v>149</v>
      </c>
      <c r="C32" s="6" t="s">
        <v>31</v>
      </c>
      <c r="D32" s="21">
        <v>99000</v>
      </c>
      <c r="E32" s="102">
        <v>99000</v>
      </c>
      <c r="F32" s="30"/>
    </row>
    <row r="33" spans="1:6" s="1" customFormat="1" ht="15.75">
      <c r="A33" s="6">
        <v>2</v>
      </c>
      <c r="B33" s="8" t="s">
        <v>49</v>
      </c>
      <c r="C33" s="6" t="s">
        <v>31</v>
      </c>
      <c r="D33" s="21">
        <v>99000</v>
      </c>
      <c r="E33" s="102">
        <v>99000</v>
      </c>
      <c r="F33" s="30"/>
    </row>
    <row r="34" spans="1:6" s="1" customFormat="1" ht="15.75">
      <c r="A34" s="6"/>
      <c r="B34" s="7" t="s">
        <v>3</v>
      </c>
      <c r="C34" s="6"/>
      <c r="D34" s="4">
        <f>SUM(D32:D33)</f>
        <v>198000</v>
      </c>
      <c r="E34" s="65">
        <f>SUM(E32:E33)</f>
        <v>198000</v>
      </c>
      <c r="F34" s="30"/>
    </row>
    <row r="35" spans="1:6" s="1" customFormat="1" ht="16.5" customHeight="1" hidden="1">
      <c r="A35" s="6"/>
      <c r="B35" s="135" t="s">
        <v>111</v>
      </c>
      <c r="C35" s="135"/>
      <c r="D35" s="135"/>
      <c r="E35" s="99"/>
      <c r="F35" s="100"/>
    </row>
    <row r="36" spans="1:6" s="1" customFormat="1" ht="15.75" hidden="1">
      <c r="A36" s="6">
        <v>1</v>
      </c>
      <c r="B36" s="14" t="s">
        <v>70</v>
      </c>
      <c r="C36" s="13" t="s">
        <v>21</v>
      </c>
      <c r="D36" s="21">
        <f>537000-537000</f>
        <v>0</v>
      </c>
      <c r="E36" s="107">
        <v>866146</v>
      </c>
      <c r="F36" s="30"/>
    </row>
    <row r="37" spans="1:6" s="1" customFormat="1" ht="16.5" customHeight="1" hidden="1">
      <c r="A37" s="6"/>
      <c r="B37" s="7" t="s">
        <v>3</v>
      </c>
      <c r="C37" s="6"/>
      <c r="D37" s="4">
        <f>SUM(D36:D36)</f>
        <v>0</v>
      </c>
      <c r="E37" s="103">
        <f>SUM(E36:E36)</f>
        <v>866146</v>
      </c>
      <c r="F37" s="30"/>
    </row>
    <row r="38" spans="1:6" s="1" customFormat="1" ht="17.25" customHeight="1">
      <c r="A38" s="6"/>
      <c r="B38" s="132" t="s">
        <v>112</v>
      </c>
      <c r="C38" s="132"/>
      <c r="D38" s="132"/>
      <c r="E38" s="93"/>
      <c r="F38" s="67"/>
    </row>
    <row r="39" spans="1:6" s="1" customFormat="1" ht="16.5" customHeight="1">
      <c r="A39" s="6">
        <v>1</v>
      </c>
      <c r="B39" s="19" t="s">
        <v>195</v>
      </c>
      <c r="C39" s="20" t="s">
        <v>5</v>
      </c>
      <c r="D39" s="22">
        <v>200000</v>
      </c>
      <c r="E39" s="108">
        <v>980000</v>
      </c>
      <c r="F39" s="30"/>
    </row>
    <row r="40" spans="1:6" s="1" customFormat="1" ht="16.5" customHeight="1">
      <c r="A40" s="6">
        <v>2</v>
      </c>
      <c r="B40" s="19" t="s">
        <v>84</v>
      </c>
      <c r="C40" s="20" t="s">
        <v>2</v>
      </c>
      <c r="D40" s="22">
        <v>300000</v>
      </c>
      <c r="E40" s="108"/>
      <c r="F40" s="30"/>
    </row>
    <row r="41" spans="1:6" s="1" customFormat="1" ht="16.5" customHeight="1">
      <c r="A41" s="6"/>
      <c r="B41" s="7" t="s">
        <v>3</v>
      </c>
      <c r="C41" s="6"/>
      <c r="D41" s="4">
        <f>SUM(D39:D40)</f>
        <v>500000</v>
      </c>
      <c r="E41" s="65">
        <f>SUM(E39:E39)</f>
        <v>980000</v>
      </c>
      <c r="F41" s="30"/>
    </row>
    <row r="42" spans="1:7" s="1" customFormat="1" ht="15.75">
      <c r="A42" s="6"/>
      <c r="B42" s="132" t="s">
        <v>113</v>
      </c>
      <c r="C42" s="132"/>
      <c r="D42" s="132"/>
      <c r="E42" s="93"/>
      <c r="F42" s="67"/>
      <c r="G42" s="46"/>
    </row>
    <row r="43" spans="1:7" s="1" customFormat="1" ht="16.5" customHeight="1">
      <c r="A43" s="6">
        <v>1</v>
      </c>
      <c r="B43" s="8" t="s">
        <v>23</v>
      </c>
      <c r="C43" s="16" t="s">
        <v>31</v>
      </c>
      <c r="D43" s="21">
        <v>95000</v>
      </c>
      <c r="E43" s="101">
        <v>95000</v>
      </c>
      <c r="F43" s="47"/>
      <c r="G43" s="46"/>
    </row>
    <row r="44" spans="1:6" s="1" customFormat="1" ht="16.5" customHeight="1">
      <c r="A44" s="6">
        <v>2</v>
      </c>
      <c r="B44" s="8" t="s">
        <v>24</v>
      </c>
      <c r="C44" s="16" t="s">
        <v>31</v>
      </c>
      <c r="D44" s="21">
        <v>95000</v>
      </c>
      <c r="E44" s="101">
        <v>95000</v>
      </c>
      <c r="F44" s="30"/>
    </row>
    <row r="45" spans="1:6" s="1" customFormat="1" ht="16.5" customHeight="1">
      <c r="A45" s="6"/>
      <c r="B45" s="7" t="s">
        <v>3</v>
      </c>
      <c r="C45" s="16"/>
      <c r="D45" s="4">
        <f>SUM(D43:D44)</f>
        <v>190000</v>
      </c>
      <c r="E45" s="109">
        <f>SUM(E43:E44)</f>
        <v>190000</v>
      </c>
      <c r="F45" s="30"/>
    </row>
    <row r="46" spans="1:6" s="1" customFormat="1" ht="15.75">
      <c r="A46" s="6"/>
      <c r="B46" s="132" t="s">
        <v>91</v>
      </c>
      <c r="C46" s="132"/>
      <c r="D46" s="132"/>
      <c r="E46" s="93"/>
      <c r="F46" s="67"/>
    </row>
    <row r="47" spans="1:6" s="1" customFormat="1" ht="28.5" customHeight="1">
      <c r="A47" s="6">
        <v>1</v>
      </c>
      <c r="B47" s="14" t="s">
        <v>114</v>
      </c>
      <c r="C47" s="13" t="s">
        <v>21</v>
      </c>
      <c r="D47" s="21">
        <v>99000</v>
      </c>
      <c r="E47" s="107">
        <v>49878</v>
      </c>
      <c r="F47" s="44" t="s">
        <v>95</v>
      </c>
    </row>
    <row r="48" spans="1:6" s="1" customFormat="1" ht="17.25" customHeight="1">
      <c r="A48" s="6">
        <v>3</v>
      </c>
      <c r="B48" s="23" t="s">
        <v>115</v>
      </c>
      <c r="C48" s="13" t="s">
        <v>5</v>
      </c>
      <c r="D48" s="21">
        <v>223119</v>
      </c>
      <c r="E48" s="107"/>
      <c r="F48" s="30"/>
    </row>
    <row r="49" spans="1:6" s="1" customFormat="1" ht="17.25" customHeight="1">
      <c r="A49" s="6">
        <v>4</v>
      </c>
      <c r="B49" s="23" t="s">
        <v>116</v>
      </c>
      <c r="C49" s="13" t="s">
        <v>5</v>
      </c>
      <c r="D49" s="21">
        <v>238621</v>
      </c>
      <c r="E49" s="107"/>
      <c r="F49" s="30"/>
    </row>
    <row r="50" spans="1:6" s="1" customFormat="1" ht="17.25" customHeight="1" hidden="1">
      <c r="A50" s="6">
        <v>5</v>
      </c>
      <c r="B50" s="23" t="s">
        <v>117</v>
      </c>
      <c r="C50" s="13" t="s">
        <v>2</v>
      </c>
      <c r="D50" s="21">
        <f>327000-327000</f>
        <v>0</v>
      </c>
      <c r="E50" s="107"/>
      <c r="F50" s="30"/>
    </row>
    <row r="51" spans="1:6" s="1" customFormat="1" ht="16.5" customHeight="1">
      <c r="A51" s="6"/>
      <c r="B51" s="7" t="s">
        <v>3</v>
      </c>
      <c r="C51" s="10"/>
      <c r="D51" s="4">
        <f>SUM(D47:D50)</f>
        <v>560740</v>
      </c>
      <c r="E51" s="110">
        <f>SUM(E47:E48)</f>
        <v>49878</v>
      </c>
      <c r="F51" s="31"/>
    </row>
    <row r="52" spans="1:6" s="1" customFormat="1" ht="15.75">
      <c r="A52" s="6"/>
      <c r="B52" s="132" t="s">
        <v>118</v>
      </c>
      <c r="C52" s="132"/>
      <c r="D52" s="132"/>
      <c r="E52" s="93"/>
      <c r="F52" s="67"/>
    </row>
    <row r="53" spans="1:6" s="1" customFormat="1" ht="15.75">
      <c r="A53" s="6">
        <v>1</v>
      </c>
      <c r="B53" s="8" t="s">
        <v>25</v>
      </c>
      <c r="C53" s="6" t="s">
        <v>31</v>
      </c>
      <c r="D53" s="21">
        <v>39416</v>
      </c>
      <c r="E53" s="102">
        <v>39416</v>
      </c>
      <c r="F53" s="30"/>
    </row>
    <row r="54" spans="1:6" s="1" customFormat="1" ht="15.75">
      <c r="A54" s="6">
        <v>2</v>
      </c>
      <c r="B54" s="8" t="s">
        <v>26</v>
      </c>
      <c r="C54" s="6" t="s">
        <v>31</v>
      </c>
      <c r="D54" s="21">
        <v>30000</v>
      </c>
      <c r="E54" s="102">
        <v>30000</v>
      </c>
      <c r="F54" s="30"/>
    </row>
    <row r="55" spans="1:6" s="1" customFormat="1" ht="15.75">
      <c r="A55" s="6">
        <v>3</v>
      </c>
      <c r="B55" s="8" t="s">
        <v>53</v>
      </c>
      <c r="C55" s="6" t="s">
        <v>31</v>
      </c>
      <c r="D55" s="21">
        <v>30000</v>
      </c>
      <c r="E55" s="102">
        <v>30000</v>
      </c>
      <c r="F55" s="30"/>
    </row>
    <row r="56" spans="1:6" s="1" customFormat="1" ht="16.5" customHeight="1">
      <c r="A56" s="6">
        <v>4</v>
      </c>
      <c r="B56" s="8" t="s">
        <v>48</v>
      </c>
      <c r="C56" s="6" t="s">
        <v>31</v>
      </c>
      <c r="D56" s="21">
        <v>50000</v>
      </c>
      <c r="E56" s="102">
        <v>50000</v>
      </c>
      <c r="F56" s="30"/>
    </row>
    <row r="57" spans="1:6" s="1" customFormat="1" ht="16.5" customHeight="1">
      <c r="A57" s="6"/>
      <c r="B57" s="7" t="s">
        <v>3</v>
      </c>
      <c r="C57" s="10"/>
      <c r="D57" s="4">
        <f>SUM(D53:D56)</f>
        <v>150000</v>
      </c>
      <c r="E57" s="111">
        <f>SUM(E53:E56)</f>
        <v>150000</v>
      </c>
      <c r="F57" s="30"/>
    </row>
    <row r="58" spans="1:6" s="1" customFormat="1" ht="15.75">
      <c r="A58" s="6"/>
      <c r="B58" s="132" t="s">
        <v>119</v>
      </c>
      <c r="C58" s="132"/>
      <c r="D58" s="132"/>
      <c r="E58" s="93"/>
      <c r="F58" s="67"/>
    </row>
    <row r="59" spans="1:6" s="1" customFormat="1" ht="15.75">
      <c r="A59" s="6">
        <v>1</v>
      </c>
      <c r="B59" s="11" t="s">
        <v>27</v>
      </c>
      <c r="C59" s="16" t="s">
        <v>31</v>
      </c>
      <c r="D59" s="21">
        <v>99000</v>
      </c>
      <c r="E59" s="101">
        <v>99000</v>
      </c>
      <c r="F59" s="30"/>
    </row>
    <row r="60" spans="1:6" s="1" customFormat="1" ht="15.75">
      <c r="A60" s="6">
        <v>2</v>
      </c>
      <c r="B60" s="11" t="s">
        <v>150</v>
      </c>
      <c r="C60" s="16" t="s">
        <v>31</v>
      </c>
      <c r="D60" s="21">
        <v>99000</v>
      </c>
      <c r="E60" s="101">
        <v>99000</v>
      </c>
      <c r="F60" s="30"/>
    </row>
    <row r="61" spans="1:6" s="1" customFormat="1" ht="15.75">
      <c r="A61" s="6">
        <v>3</v>
      </c>
      <c r="B61" s="11" t="s">
        <v>14</v>
      </c>
      <c r="C61" s="16" t="s">
        <v>31</v>
      </c>
      <c r="D61" s="21">
        <v>99000</v>
      </c>
      <c r="E61" s="101">
        <v>99000</v>
      </c>
      <c r="F61" s="30"/>
    </row>
    <row r="62" spans="1:6" s="1" customFormat="1" ht="15.75">
      <c r="A62" s="6">
        <v>4</v>
      </c>
      <c r="B62" s="11" t="s">
        <v>72</v>
      </c>
      <c r="C62" s="16" t="s">
        <v>31</v>
      </c>
      <c r="D62" s="21">
        <v>99000</v>
      </c>
      <c r="E62" s="101">
        <v>99000</v>
      </c>
      <c r="F62" s="30"/>
    </row>
    <row r="63" spans="1:6" s="1" customFormat="1" ht="15.75">
      <c r="A63" s="6">
        <v>5</v>
      </c>
      <c r="B63" s="11" t="s">
        <v>15</v>
      </c>
      <c r="C63" s="16" t="s">
        <v>31</v>
      </c>
      <c r="D63" s="21">
        <v>99000</v>
      </c>
      <c r="E63" s="101">
        <v>99000</v>
      </c>
      <c r="F63" s="30"/>
    </row>
    <row r="64" spans="1:6" s="1" customFormat="1" ht="15.75">
      <c r="A64" s="6">
        <v>3</v>
      </c>
      <c r="B64" s="12" t="s">
        <v>37</v>
      </c>
      <c r="C64" s="13" t="s">
        <v>5</v>
      </c>
      <c r="D64" s="21">
        <v>70000</v>
      </c>
      <c r="E64" s="102">
        <v>70000</v>
      </c>
      <c r="F64" s="30"/>
    </row>
    <row r="65" spans="1:6" s="1" customFormat="1" ht="15.75">
      <c r="A65" s="6">
        <v>7</v>
      </c>
      <c r="B65" s="11" t="s">
        <v>17</v>
      </c>
      <c r="C65" s="16" t="s">
        <v>31</v>
      </c>
      <c r="D65" s="21">
        <v>99000</v>
      </c>
      <c r="E65" s="101">
        <v>99000</v>
      </c>
      <c r="F65" s="30"/>
    </row>
    <row r="66" spans="1:6" s="1" customFormat="1" ht="17.25" customHeight="1">
      <c r="A66" s="6">
        <v>8</v>
      </c>
      <c r="B66" s="11" t="s">
        <v>151</v>
      </c>
      <c r="C66" s="16" t="s">
        <v>31</v>
      </c>
      <c r="D66" s="21">
        <v>99000</v>
      </c>
      <c r="E66" s="101">
        <v>99000</v>
      </c>
      <c r="F66" s="30"/>
    </row>
    <row r="67" spans="1:6" s="1" customFormat="1" ht="17.25" customHeight="1">
      <c r="A67" s="6">
        <v>9</v>
      </c>
      <c r="B67" s="11" t="s">
        <v>18</v>
      </c>
      <c r="C67" s="16" t="s">
        <v>31</v>
      </c>
      <c r="D67" s="21">
        <v>99000</v>
      </c>
      <c r="E67" s="101">
        <v>99000</v>
      </c>
      <c r="F67" s="30"/>
    </row>
    <row r="68" spans="1:6" s="1" customFormat="1" ht="16.5" customHeight="1">
      <c r="A68" s="6">
        <v>10</v>
      </c>
      <c r="B68" s="11" t="s">
        <v>19</v>
      </c>
      <c r="C68" s="16" t="s">
        <v>31</v>
      </c>
      <c r="D68" s="21">
        <v>99000</v>
      </c>
      <c r="E68" s="101">
        <v>99000</v>
      </c>
      <c r="F68" s="30"/>
    </row>
    <row r="69" spans="1:6" s="1" customFormat="1" ht="16.5" customHeight="1">
      <c r="A69" s="6">
        <v>11</v>
      </c>
      <c r="B69" s="11" t="s">
        <v>20</v>
      </c>
      <c r="C69" s="16" t="s">
        <v>31</v>
      </c>
      <c r="D69" s="21">
        <v>99000</v>
      </c>
      <c r="E69" s="101">
        <v>99000</v>
      </c>
      <c r="F69" s="30"/>
    </row>
    <row r="70" spans="1:6" s="43" customFormat="1" ht="36" customHeight="1">
      <c r="A70" s="6">
        <v>12</v>
      </c>
      <c r="B70" s="11" t="s">
        <v>63</v>
      </c>
      <c r="C70" s="6" t="s">
        <v>2</v>
      </c>
      <c r="D70" s="21">
        <v>250000</v>
      </c>
      <c r="E70" s="101"/>
      <c r="F70" s="54" t="s">
        <v>95</v>
      </c>
    </row>
    <row r="71" spans="1:6" s="1" customFormat="1" ht="16.5" customHeight="1">
      <c r="A71" s="6"/>
      <c r="B71" s="7" t="s">
        <v>3</v>
      </c>
      <c r="C71" s="11"/>
      <c r="D71" s="4">
        <f>SUM(D59:D70)</f>
        <v>1339000</v>
      </c>
      <c r="E71" s="109">
        <f>SUM(E59:E69)</f>
        <v>1089000</v>
      </c>
      <c r="F71" s="30"/>
    </row>
    <row r="72" spans="1:6" s="1" customFormat="1" ht="15.75">
      <c r="A72" s="6"/>
      <c r="B72" s="132" t="s">
        <v>120</v>
      </c>
      <c r="C72" s="132"/>
      <c r="D72" s="132"/>
      <c r="E72" s="93"/>
      <c r="F72" s="67"/>
    </row>
    <row r="73" spans="1:6" s="1" customFormat="1" ht="15.75">
      <c r="A73" s="6">
        <v>1</v>
      </c>
      <c r="B73" s="8" t="s">
        <v>28</v>
      </c>
      <c r="C73" s="6" t="s">
        <v>31</v>
      </c>
      <c r="D73" s="21">
        <v>298728</v>
      </c>
      <c r="E73" s="102">
        <v>315328</v>
      </c>
      <c r="F73" s="30"/>
    </row>
    <row r="74" spans="1:6" s="1" customFormat="1" ht="15.75">
      <c r="A74" s="6">
        <v>2</v>
      </c>
      <c r="B74" s="8" t="s">
        <v>29</v>
      </c>
      <c r="C74" s="6" t="s">
        <v>31</v>
      </c>
      <c r="D74" s="21">
        <v>293839</v>
      </c>
      <c r="E74" s="102">
        <v>380000</v>
      </c>
      <c r="F74" s="30"/>
    </row>
    <row r="75" spans="1:6" s="1" customFormat="1" ht="15.75">
      <c r="A75" s="6">
        <v>3</v>
      </c>
      <c r="B75" s="8" t="s">
        <v>66</v>
      </c>
      <c r="C75" s="6" t="s">
        <v>31</v>
      </c>
      <c r="D75" s="21">
        <v>195156</v>
      </c>
      <c r="E75" s="102"/>
      <c r="F75" s="30"/>
    </row>
    <row r="76" spans="1:6" s="1" customFormat="1" ht="16.5" customHeight="1">
      <c r="A76" s="6"/>
      <c r="B76" s="7" t="s">
        <v>3</v>
      </c>
      <c r="C76" s="6"/>
      <c r="D76" s="4">
        <f>SUM(D73:D75)</f>
        <v>787723</v>
      </c>
      <c r="E76" s="65">
        <f>SUM(E73:E74)</f>
        <v>700000</v>
      </c>
      <c r="F76" s="30"/>
    </row>
    <row r="77" spans="1:6" s="1" customFormat="1" ht="15.75">
      <c r="A77" s="6"/>
      <c r="B77" s="132" t="s">
        <v>121</v>
      </c>
      <c r="C77" s="132"/>
      <c r="D77" s="132"/>
      <c r="E77" s="93"/>
      <c r="F77" s="67"/>
    </row>
    <row r="78" spans="1:6" s="1" customFormat="1" ht="16.5" customHeight="1">
      <c r="A78" s="6">
        <v>1</v>
      </c>
      <c r="B78" s="8" t="s">
        <v>60</v>
      </c>
      <c r="C78" s="6" t="s">
        <v>5</v>
      </c>
      <c r="D78" s="21">
        <v>75000</v>
      </c>
      <c r="E78" s="102">
        <v>75000</v>
      </c>
      <c r="F78" s="30"/>
    </row>
    <row r="79" spans="1:6" s="1" customFormat="1" ht="16.5" customHeight="1">
      <c r="A79" s="6">
        <v>2</v>
      </c>
      <c r="B79" s="8" t="s">
        <v>34</v>
      </c>
      <c r="C79" s="6" t="s">
        <v>31</v>
      </c>
      <c r="D79" s="21">
        <v>76000</v>
      </c>
      <c r="E79" s="102">
        <v>76000</v>
      </c>
      <c r="F79" s="30"/>
    </row>
    <row r="80" spans="1:6" s="1" customFormat="1" ht="16.5" customHeight="1">
      <c r="A80" s="6"/>
      <c r="B80" s="7" t="s">
        <v>3</v>
      </c>
      <c r="C80" s="6"/>
      <c r="D80" s="4">
        <f>SUM(D78:D79)</f>
        <v>151000</v>
      </c>
      <c r="E80" s="65">
        <f>SUM(E78:E79)</f>
        <v>151000</v>
      </c>
      <c r="F80" s="30"/>
    </row>
    <row r="81" spans="1:6" s="1" customFormat="1" ht="15.75">
      <c r="A81" s="6"/>
      <c r="B81" s="132" t="s">
        <v>122</v>
      </c>
      <c r="C81" s="132"/>
      <c r="D81" s="132"/>
      <c r="E81" s="93"/>
      <c r="F81" s="67"/>
    </row>
    <row r="82" spans="1:6" s="1" customFormat="1" ht="16.5" customHeight="1">
      <c r="A82" s="6">
        <v>1</v>
      </c>
      <c r="B82" s="11" t="s">
        <v>10</v>
      </c>
      <c r="C82" s="16" t="s">
        <v>31</v>
      </c>
      <c r="D82" s="21">
        <v>98000</v>
      </c>
      <c r="E82" s="101">
        <v>98000</v>
      </c>
      <c r="F82" s="30"/>
    </row>
    <row r="83" spans="1:6" s="1" customFormat="1" ht="16.5" customHeight="1">
      <c r="A83" s="6">
        <v>2</v>
      </c>
      <c r="B83" s="11" t="s">
        <v>11</v>
      </c>
      <c r="C83" s="16" t="s">
        <v>31</v>
      </c>
      <c r="D83" s="21">
        <v>98000</v>
      </c>
      <c r="E83" s="101">
        <v>98000</v>
      </c>
      <c r="F83" s="30"/>
    </row>
    <row r="84" spans="1:6" s="1" customFormat="1" ht="16.5" customHeight="1">
      <c r="A84" s="6"/>
      <c r="B84" s="7" t="s">
        <v>3</v>
      </c>
      <c r="C84" s="6"/>
      <c r="D84" s="4">
        <f>SUM(D82:D83)</f>
        <v>196000</v>
      </c>
      <c r="E84" s="65">
        <f>SUM(E82:E83)</f>
        <v>196000</v>
      </c>
      <c r="F84" s="30"/>
    </row>
    <row r="85" spans="1:6" s="1" customFormat="1" ht="15.75">
      <c r="A85" s="6"/>
      <c r="B85" s="132" t="s">
        <v>123</v>
      </c>
      <c r="C85" s="132"/>
      <c r="D85" s="132"/>
      <c r="E85" s="93"/>
      <c r="F85" s="67"/>
    </row>
    <row r="86" spans="1:6" s="1" customFormat="1" ht="15.75">
      <c r="A86" s="6">
        <v>1</v>
      </c>
      <c r="B86" s="8" t="s">
        <v>59</v>
      </c>
      <c r="C86" s="6" t="s">
        <v>5</v>
      </c>
      <c r="D86" s="21">
        <v>90000</v>
      </c>
      <c r="E86" s="102">
        <v>100000</v>
      </c>
      <c r="F86" s="30"/>
    </row>
    <row r="87" spans="1:6" s="1" customFormat="1" ht="16.5" customHeight="1">
      <c r="A87" s="6">
        <v>2</v>
      </c>
      <c r="B87" s="8" t="s">
        <v>65</v>
      </c>
      <c r="C87" s="6" t="s">
        <v>31</v>
      </c>
      <c r="D87" s="21">
        <v>78832</v>
      </c>
      <c r="E87" s="102">
        <v>100000</v>
      </c>
      <c r="F87" s="30"/>
    </row>
    <row r="88" spans="1:6" s="1" customFormat="1" ht="16.5" customHeight="1">
      <c r="A88" s="6"/>
      <c r="B88" s="7" t="s">
        <v>3</v>
      </c>
      <c r="C88" s="6"/>
      <c r="D88" s="4">
        <f>SUM(D86:D87)</f>
        <v>170000</v>
      </c>
      <c r="E88" s="65">
        <f>SUM(E86:E87)</f>
        <v>200000</v>
      </c>
      <c r="F88" s="30"/>
    </row>
    <row r="89" spans="1:6" s="1" customFormat="1" ht="15.75">
      <c r="A89" s="6"/>
      <c r="B89" s="132" t="s">
        <v>124</v>
      </c>
      <c r="C89" s="132"/>
      <c r="D89" s="132"/>
      <c r="E89" s="93"/>
      <c r="F89" s="67"/>
    </row>
    <row r="90" spans="1:6" s="1" customFormat="1" ht="28.5" customHeight="1">
      <c r="A90" s="6">
        <v>1</v>
      </c>
      <c r="B90" s="17" t="s">
        <v>101</v>
      </c>
      <c r="C90" s="13" t="s">
        <v>21</v>
      </c>
      <c r="D90" s="21">
        <v>200000</v>
      </c>
      <c r="E90" s="107">
        <v>1780403</v>
      </c>
      <c r="F90" s="44" t="s">
        <v>95</v>
      </c>
    </row>
    <row r="91" spans="1:6" s="1" customFormat="1" ht="16.5" customHeight="1">
      <c r="A91" s="6">
        <v>2</v>
      </c>
      <c r="B91" s="17" t="s">
        <v>55</v>
      </c>
      <c r="C91" s="13" t="s">
        <v>5</v>
      </c>
      <c r="D91" s="21">
        <v>143764</v>
      </c>
      <c r="E91" s="107"/>
      <c r="F91" s="30"/>
    </row>
    <row r="92" spans="1:6" s="1" customFormat="1" ht="16.5" customHeight="1">
      <c r="A92" s="6">
        <v>3</v>
      </c>
      <c r="B92" s="17" t="s">
        <v>61</v>
      </c>
      <c r="C92" s="13" t="s">
        <v>5</v>
      </c>
      <c r="D92" s="21">
        <v>134792</v>
      </c>
      <c r="E92" s="107"/>
      <c r="F92" s="30"/>
    </row>
    <row r="93" spans="1:6" s="1" customFormat="1" ht="16.5" customHeight="1">
      <c r="A93" s="6">
        <v>4</v>
      </c>
      <c r="B93" s="17" t="s">
        <v>62</v>
      </c>
      <c r="C93" s="13" t="s">
        <v>5</v>
      </c>
      <c r="D93" s="21">
        <v>50000</v>
      </c>
      <c r="E93" s="107"/>
      <c r="F93" s="30"/>
    </row>
    <row r="94" spans="1:6" s="1" customFormat="1" ht="16.5" customHeight="1">
      <c r="A94" s="6"/>
      <c r="B94" s="7" t="s">
        <v>3</v>
      </c>
      <c r="C94" s="6"/>
      <c r="D94" s="4">
        <f>SUM(D90:D93)</f>
        <v>528556</v>
      </c>
      <c r="E94" s="65">
        <f>SUM(E90:E90)</f>
        <v>1780403</v>
      </c>
      <c r="F94" s="30"/>
    </row>
    <row r="95" spans="1:6" s="1" customFormat="1" ht="15.75">
      <c r="A95" s="6"/>
      <c r="B95" s="132" t="s">
        <v>125</v>
      </c>
      <c r="C95" s="132"/>
      <c r="D95" s="132"/>
      <c r="E95" s="93"/>
      <c r="F95" s="67"/>
    </row>
    <row r="96" spans="1:6" s="1" customFormat="1" ht="15.75">
      <c r="A96" s="6">
        <v>1</v>
      </c>
      <c r="B96" s="8" t="s">
        <v>54</v>
      </c>
      <c r="C96" s="6" t="s">
        <v>2</v>
      </c>
      <c r="D96" s="21">
        <f>221429+100271</f>
        <v>321700</v>
      </c>
      <c r="E96" s="102">
        <v>744626</v>
      </c>
      <c r="F96" s="6"/>
    </row>
    <row r="97" spans="1:6" s="1" customFormat="1" ht="16.5" customHeight="1">
      <c r="A97" s="6"/>
      <c r="B97" s="7" t="s">
        <v>3</v>
      </c>
      <c r="C97" s="6"/>
      <c r="D97" s="4">
        <f>SUM(D96:D96)</f>
        <v>321700</v>
      </c>
      <c r="E97" s="65">
        <f>SUM(E96:E96)</f>
        <v>744626</v>
      </c>
      <c r="F97" s="30"/>
    </row>
    <row r="98" spans="1:6" s="1" customFormat="1" ht="15.75">
      <c r="A98" s="6"/>
      <c r="B98" s="132" t="s">
        <v>126</v>
      </c>
      <c r="C98" s="132"/>
      <c r="D98" s="132"/>
      <c r="E98" s="93"/>
      <c r="F98" s="67"/>
    </row>
    <row r="99" spans="1:6" s="1" customFormat="1" ht="18" customHeight="1">
      <c r="A99" s="6">
        <v>1</v>
      </c>
      <c r="B99" s="5" t="s">
        <v>47</v>
      </c>
      <c r="C99" s="9" t="s">
        <v>31</v>
      </c>
      <c r="D99" s="21">
        <v>98000</v>
      </c>
      <c r="E99" s="102">
        <v>544200</v>
      </c>
      <c r="F99" s="30"/>
    </row>
    <row r="100" spans="1:6" s="1" customFormat="1" ht="18" customHeight="1">
      <c r="A100" s="6">
        <v>2</v>
      </c>
      <c r="B100" s="5" t="s">
        <v>13</v>
      </c>
      <c r="C100" s="9" t="s">
        <v>31</v>
      </c>
      <c r="D100" s="21">
        <v>55000</v>
      </c>
      <c r="E100" s="102"/>
      <c r="F100" s="30"/>
    </row>
    <row r="101" spans="1:6" s="1" customFormat="1" ht="16.5" customHeight="1">
      <c r="A101" s="6"/>
      <c r="B101" s="7" t="s">
        <v>3</v>
      </c>
      <c r="C101" s="6"/>
      <c r="D101" s="4">
        <f>SUM(D99:D100)</f>
        <v>153000</v>
      </c>
      <c r="E101" s="65">
        <f>SUM(E99:E99)</f>
        <v>544200</v>
      </c>
      <c r="F101" s="30"/>
    </row>
    <row r="102" spans="1:6" s="1" customFormat="1" ht="15.75">
      <c r="A102" s="6"/>
      <c r="B102" s="132" t="s">
        <v>127</v>
      </c>
      <c r="C102" s="132"/>
      <c r="D102" s="132"/>
      <c r="E102" s="93"/>
      <c r="F102" s="67"/>
    </row>
    <row r="103" spans="1:6" s="1" customFormat="1" ht="15.75">
      <c r="A103" s="6">
        <v>1</v>
      </c>
      <c r="B103" s="17" t="s">
        <v>22</v>
      </c>
      <c r="C103" s="13" t="s">
        <v>21</v>
      </c>
      <c r="D103" s="21">
        <v>221429</v>
      </c>
      <c r="E103" s="107">
        <v>550906</v>
      </c>
      <c r="F103" s="30"/>
    </row>
    <row r="104" spans="1:6" s="1" customFormat="1" ht="16.5" customHeight="1">
      <c r="A104" s="6"/>
      <c r="B104" s="7" t="s">
        <v>3</v>
      </c>
      <c r="C104" s="6"/>
      <c r="D104" s="4">
        <f>SUM(D103:D103)</f>
        <v>221429</v>
      </c>
      <c r="E104" s="105">
        <f>SUM(E103:E103)</f>
        <v>550906</v>
      </c>
      <c r="F104" s="30"/>
    </row>
    <row r="105" spans="1:6" s="30" customFormat="1" ht="15.75">
      <c r="A105" s="6"/>
      <c r="B105" s="132" t="s">
        <v>128</v>
      </c>
      <c r="C105" s="132"/>
      <c r="D105" s="132"/>
      <c r="E105" s="93"/>
      <c r="F105" s="67"/>
    </row>
    <row r="106" spans="1:6" s="48" customFormat="1" ht="15.75" hidden="1">
      <c r="A106" s="6">
        <v>1</v>
      </c>
      <c r="B106" s="8" t="s">
        <v>82</v>
      </c>
      <c r="C106" s="24" t="s">
        <v>2</v>
      </c>
      <c r="D106" s="21">
        <f>398000-398000</f>
        <v>0</v>
      </c>
      <c r="E106" s="92"/>
      <c r="F106" s="30"/>
    </row>
    <row r="107" spans="1:6" s="48" customFormat="1" ht="15.75" hidden="1">
      <c r="A107" s="6">
        <v>2</v>
      </c>
      <c r="B107" s="8" t="s">
        <v>79</v>
      </c>
      <c r="C107" s="24" t="s">
        <v>2</v>
      </c>
      <c r="D107" s="21">
        <f>327000-327000</f>
        <v>0</v>
      </c>
      <c r="E107" s="92"/>
      <c r="F107" s="30"/>
    </row>
    <row r="108" spans="1:6" s="1" customFormat="1" ht="15.75">
      <c r="A108" s="6">
        <v>1</v>
      </c>
      <c r="B108" s="8" t="s">
        <v>80</v>
      </c>
      <c r="C108" s="24" t="s">
        <v>5</v>
      </c>
      <c r="D108" s="21">
        <v>71000</v>
      </c>
      <c r="E108" s="112"/>
      <c r="F108" s="30"/>
    </row>
    <row r="109" spans="1:6" s="1" customFormat="1" ht="16.5" customHeight="1">
      <c r="A109" s="6"/>
      <c r="B109" s="7" t="s">
        <v>3</v>
      </c>
      <c r="C109" s="6"/>
      <c r="D109" s="4">
        <f>SUM(D106:D108)</f>
        <v>71000</v>
      </c>
      <c r="E109" s="105" t="e">
        <f>SUM(#REF!)</f>
        <v>#REF!</v>
      </c>
      <c r="F109" s="30"/>
    </row>
    <row r="110" spans="1:6" s="1" customFormat="1" ht="15.75">
      <c r="A110" s="6"/>
      <c r="B110" s="132" t="s">
        <v>129</v>
      </c>
      <c r="C110" s="132"/>
      <c r="D110" s="132"/>
      <c r="E110" s="93"/>
      <c r="F110" s="67"/>
    </row>
    <row r="111" spans="1:6" s="1" customFormat="1" ht="16.5" customHeight="1">
      <c r="A111" s="6">
        <v>1</v>
      </c>
      <c r="B111" s="11" t="s">
        <v>64</v>
      </c>
      <c r="C111" s="16" t="s">
        <v>5</v>
      </c>
      <c r="D111" s="21">
        <v>99000</v>
      </c>
      <c r="E111" s="102">
        <v>219400</v>
      </c>
      <c r="F111" s="30"/>
    </row>
    <row r="112" spans="1:6" s="1" customFormat="1" ht="16.5" customHeight="1">
      <c r="A112" s="6">
        <v>2</v>
      </c>
      <c r="B112" s="11" t="s">
        <v>63</v>
      </c>
      <c r="C112" s="16" t="s">
        <v>5</v>
      </c>
      <c r="D112" s="21">
        <v>99000</v>
      </c>
      <c r="E112" s="102"/>
      <c r="F112" s="30"/>
    </row>
    <row r="113" spans="1:6" s="1" customFormat="1" ht="32.25" customHeight="1">
      <c r="A113" s="6">
        <v>3</v>
      </c>
      <c r="B113" s="11" t="s">
        <v>102</v>
      </c>
      <c r="C113" s="6" t="s">
        <v>2</v>
      </c>
      <c r="D113" s="21">
        <v>893600</v>
      </c>
      <c r="E113" s="102"/>
      <c r="F113" s="44" t="s">
        <v>95</v>
      </c>
    </row>
    <row r="114" spans="1:6" s="1" customFormat="1" ht="16.5" customHeight="1">
      <c r="A114" s="6"/>
      <c r="B114" s="7" t="s">
        <v>3</v>
      </c>
      <c r="C114" s="6"/>
      <c r="D114" s="4">
        <f>SUM(D111:D113)</f>
        <v>1091600</v>
      </c>
      <c r="E114" s="65">
        <f>SUM(E111:E111)</f>
        <v>219400</v>
      </c>
      <c r="F114" s="30"/>
    </row>
    <row r="115" spans="1:6" s="1" customFormat="1" ht="15.75">
      <c r="A115" s="6"/>
      <c r="B115" s="132" t="s">
        <v>130</v>
      </c>
      <c r="C115" s="132"/>
      <c r="D115" s="132"/>
      <c r="E115" s="93"/>
      <c r="F115" s="67"/>
    </row>
    <row r="116" spans="1:6" s="1" customFormat="1" ht="15.75">
      <c r="A116" s="6">
        <v>1</v>
      </c>
      <c r="B116" s="14" t="s">
        <v>44</v>
      </c>
      <c r="C116" s="13" t="s">
        <v>5</v>
      </c>
      <c r="D116" s="21">
        <v>98000</v>
      </c>
      <c r="E116" s="106">
        <v>300000</v>
      </c>
      <c r="F116" s="30"/>
    </row>
    <row r="117" spans="1:6" s="1" customFormat="1" ht="15.75">
      <c r="A117" s="6">
        <v>2</v>
      </c>
      <c r="B117" s="14" t="s">
        <v>45</v>
      </c>
      <c r="C117" s="13" t="s">
        <v>5</v>
      </c>
      <c r="D117" s="21">
        <v>98000</v>
      </c>
      <c r="E117" s="106">
        <v>170000</v>
      </c>
      <c r="F117" s="30"/>
    </row>
    <row r="118" spans="1:6" s="1" customFormat="1" ht="16.5" customHeight="1">
      <c r="A118" s="6"/>
      <c r="B118" s="7" t="s">
        <v>3</v>
      </c>
      <c r="C118" s="6"/>
      <c r="D118" s="4">
        <f>SUM(D116:D117)</f>
        <v>196000</v>
      </c>
      <c r="E118" s="65">
        <f>SUM(E116:E117)</f>
        <v>470000</v>
      </c>
      <c r="F118" s="30"/>
    </row>
    <row r="119" spans="1:6" s="1" customFormat="1" ht="15.75">
      <c r="A119" s="6"/>
      <c r="B119" s="132" t="s">
        <v>131</v>
      </c>
      <c r="C119" s="132"/>
      <c r="D119" s="132"/>
      <c r="E119" s="93"/>
      <c r="F119" s="67"/>
    </row>
    <row r="120" spans="1:6" s="1" customFormat="1" ht="15.75">
      <c r="A120" s="6">
        <v>1</v>
      </c>
      <c r="B120" s="8" t="s">
        <v>12</v>
      </c>
      <c r="C120" s="6" t="s">
        <v>5</v>
      </c>
      <c r="D120" s="21">
        <v>290000</v>
      </c>
      <c r="E120" s="102">
        <v>290000</v>
      </c>
      <c r="F120" s="30"/>
    </row>
    <row r="121" spans="1:6" s="1" customFormat="1" ht="15.75">
      <c r="A121" s="6">
        <v>2</v>
      </c>
      <c r="B121" s="8" t="s">
        <v>69</v>
      </c>
      <c r="C121" s="6" t="s">
        <v>5</v>
      </c>
      <c r="D121" s="21">
        <v>279985</v>
      </c>
      <c r="E121" s="102">
        <v>280000</v>
      </c>
      <c r="F121" s="30"/>
    </row>
    <row r="122" spans="1:6" s="1" customFormat="1" ht="15.75">
      <c r="A122" s="6">
        <v>3</v>
      </c>
      <c r="B122" s="8" t="s">
        <v>41</v>
      </c>
      <c r="C122" s="6" t="s">
        <v>5</v>
      </c>
      <c r="D122" s="21">
        <v>98000</v>
      </c>
      <c r="E122" s="102">
        <v>98000</v>
      </c>
      <c r="F122" s="30"/>
    </row>
    <row r="123" spans="1:6" s="1" customFormat="1" ht="15.75">
      <c r="A123" s="6">
        <v>4</v>
      </c>
      <c r="B123" s="8" t="s">
        <v>42</v>
      </c>
      <c r="C123" s="6" t="s">
        <v>5</v>
      </c>
      <c r="D123" s="21">
        <v>197988</v>
      </c>
      <c r="E123" s="102">
        <v>198000</v>
      </c>
      <c r="F123" s="30"/>
    </row>
    <row r="124" spans="1:6" s="1" customFormat="1" ht="15.75">
      <c r="A124" s="6">
        <v>5</v>
      </c>
      <c r="B124" s="8" t="s">
        <v>43</v>
      </c>
      <c r="C124" s="6" t="s">
        <v>5</v>
      </c>
      <c r="D124" s="21">
        <v>2728875.67</v>
      </c>
      <c r="E124" s="102">
        <v>260000</v>
      </c>
      <c r="F124" s="30"/>
    </row>
    <row r="125" spans="1:6" s="1" customFormat="1" ht="15.75">
      <c r="A125" s="6">
        <v>6</v>
      </c>
      <c r="B125" s="8" t="s">
        <v>50</v>
      </c>
      <c r="C125" s="6" t="s">
        <v>5</v>
      </c>
      <c r="D125" s="21">
        <v>97000</v>
      </c>
      <c r="E125" s="102">
        <v>142000</v>
      </c>
      <c r="F125" s="30"/>
    </row>
    <row r="126" spans="1:6" s="1" customFormat="1" ht="15.75">
      <c r="A126" s="6">
        <v>7</v>
      </c>
      <c r="B126" s="8" t="s">
        <v>153</v>
      </c>
      <c r="C126" s="6" t="s">
        <v>5</v>
      </c>
      <c r="D126" s="21">
        <v>45000</v>
      </c>
      <c r="E126" s="102"/>
      <c r="F126" s="30"/>
    </row>
    <row r="127" spans="1:6" s="1" customFormat="1" ht="15.75">
      <c r="A127" s="6">
        <v>8</v>
      </c>
      <c r="B127" s="8" t="s">
        <v>73</v>
      </c>
      <c r="C127" s="6" t="s">
        <v>5</v>
      </c>
      <c r="D127" s="21">
        <v>95000</v>
      </c>
      <c r="E127" s="102">
        <v>95000</v>
      </c>
      <c r="F127" s="30"/>
    </row>
    <row r="128" spans="1:6" s="1" customFormat="1" ht="15.75">
      <c r="A128" s="6">
        <v>9</v>
      </c>
      <c r="B128" s="8" t="s">
        <v>74</v>
      </c>
      <c r="C128" s="6" t="s">
        <v>5</v>
      </c>
      <c r="D128" s="21">
        <v>95000</v>
      </c>
      <c r="E128" s="102">
        <v>95000</v>
      </c>
      <c r="F128" s="30"/>
    </row>
    <row r="129" spans="1:6" s="1" customFormat="1" ht="15.75">
      <c r="A129" s="6">
        <v>10</v>
      </c>
      <c r="B129" s="8" t="s">
        <v>197</v>
      </c>
      <c r="C129" s="6" t="s">
        <v>2</v>
      </c>
      <c r="D129" s="21">
        <v>950000</v>
      </c>
      <c r="E129" s="102"/>
      <c r="F129" s="30"/>
    </row>
    <row r="130" spans="1:6" s="1" customFormat="1" ht="31.5">
      <c r="A130" s="6">
        <v>11</v>
      </c>
      <c r="B130" s="8" t="s">
        <v>201</v>
      </c>
      <c r="C130" s="6" t="s">
        <v>2</v>
      </c>
      <c r="D130" s="21">
        <f>150000</f>
        <v>150000</v>
      </c>
      <c r="E130" s="102"/>
      <c r="F130" s="30"/>
    </row>
    <row r="131" spans="1:6" s="1" customFormat="1" ht="16.5" customHeight="1">
      <c r="A131" s="6"/>
      <c r="B131" s="7" t="s">
        <v>3</v>
      </c>
      <c r="C131" s="6"/>
      <c r="D131" s="4">
        <f>SUM(D120:D130)</f>
        <v>2557958</v>
      </c>
      <c r="E131" s="65">
        <f>SUM(E120:E128)</f>
        <v>1458000</v>
      </c>
      <c r="F131" s="30"/>
    </row>
    <row r="132" spans="1:6" s="1" customFormat="1" ht="15.75">
      <c r="A132" s="6"/>
      <c r="B132" s="132" t="s">
        <v>132</v>
      </c>
      <c r="C132" s="132"/>
      <c r="D132" s="132"/>
      <c r="E132" s="93"/>
      <c r="F132" s="67"/>
    </row>
    <row r="133" spans="1:6" s="1" customFormat="1" ht="16.5" customHeight="1">
      <c r="A133" s="6">
        <v>1</v>
      </c>
      <c r="B133" s="8" t="s">
        <v>77</v>
      </c>
      <c r="C133" s="6" t="s">
        <v>5</v>
      </c>
      <c r="D133" s="21">
        <v>98000</v>
      </c>
      <c r="E133" s="102">
        <v>98000</v>
      </c>
      <c r="F133" s="30"/>
    </row>
    <row r="134" spans="1:6" s="1" customFormat="1" ht="16.5" customHeight="1">
      <c r="A134" s="6">
        <v>2</v>
      </c>
      <c r="B134" s="8" t="s">
        <v>90</v>
      </c>
      <c r="C134" s="6" t="s">
        <v>31</v>
      </c>
      <c r="D134" s="21">
        <v>98000</v>
      </c>
      <c r="E134" s="102">
        <v>98000</v>
      </c>
      <c r="F134" s="30"/>
    </row>
    <row r="135" spans="1:6" s="1" customFormat="1" ht="16.5" customHeight="1">
      <c r="A135" s="6">
        <v>3</v>
      </c>
      <c r="B135" s="8" t="s">
        <v>52</v>
      </c>
      <c r="C135" s="6" t="s">
        <v>31</v>
      </c>
      <c r="D135" s="21">
        <v>78000</v>
      </c>
      <c r="E135" s="102">
        <v>78000</v>
      </c>
      <c r="F135" s="6"/>
    </row>
    <row r="136" spans="1:6" s="1" customFormat="1" ht="16.5" customHeight="1">
      <c r="A136" s="6">
        <v>4</v>
      </c>
      <c r="B136" s="8" t="s">
        <v>75</v>
      </c>
      <c r="C136" s="6" t="s">
        <v>31</v>
      </c>
      <c r="D136" s="21">
        <v>98000</v>
      </c>
      <c r="E136" s="102"/>
      <c r="F136" s="6"/>
    </row>
    <row r="138" spans="1:6" s="1" customFormat="1" ht="16.5" customHeight="1">
      <c r="A138" s="6">
        <v>6</v>
      </c>
      <c r="B138" s="8" t="s">
        <v>83</v>
      </c>
      <c r="C138" s="6" t="s">
        <v>31</v>
      </c>
      <c r="D138" s="21">
        <v>300000</v>
      </c>
      <c r="E138" s="102"/>
      <c r="F138" s="6"/>
    </row>
    <row r="139" spans="1:6" s="1" customFormat="1" ht="16.5" customHeight="1">
      <c r="A139" s="6">
        <v>7</v>
      </c>
      <c r="B139" s="8" t="s">
        <v>81</v>
      </c>
      <c r="C139" s="6" t="s">
        <v>31</v>
      </c>
      <c r="D139" s="21">
        <v>199009</v>
      </c>
      <c r="E139" s="102"/>
      <c r="F139" s="6"/>
    </row>
    <row r="140" spans="1:6" s="1" customFormat="1" ht="16.5" customHeight="1">
      <c r="A140" s="6">
        <v>8</v>
      </c>
      <c r="B140" s="8" t="s">
        <v>56</v>
      </c>
      <c r="C140" s="6" t="s">
        <v>31</v>
      </c>
      <c r="D140" s="21">
        <v>299448</v>
      </c>
      <c r="E140" s="102"/>
      <c r="F140" s="6"/>
    </row>
    <row r="141" spans="1:6" s="1" customFormat="1" ht="29.25" customHeight="1">
      <c r="A141" s="6">
        <v>9</v>
      </c>
      <c r="B141" s="8" t="s">
        <v>154</v>
      </c>
      <c r="C141" s="6" t="s">
        <v>2</v>
      </c>
      <c r="D141" s="21">
        <f>85620+15303</f>
        <v>100923</v>
      </c>
      <c r="E141" s="102"/>
      <c r="F141" s="44" t="s">
        <v>95</v>
      </c>
    </row>
    <row r="142" spans="1:6" s="1" customFormat="1" ht="29.25" customHeight="1">
      <c r="A142" s="6">
        <v>10</v>
      </c>
      <c r="B142" s="8" t="s">
        <v>103</v>
      </c>
      <c r="C142" s="6" t="s">
        <v>2</v>
      </c>
      <c r="D142" s="21">
        <f>150000-19475</f>
        <v>130525</v>
      </c>
      <c r="E142" s="102"/>
      <c r="F142" s="44" t="s">
        <v>95</v>
      </c>
    </row>
    <row r="143" spans="1:6" s="1" customFormat="1" ht="16.5" customHeight="1">
      <c r="A143" s="6"/>
      <c r="B143" s="7" t="s">
        <v>3</v>
      </c>
      <c r="C143" s="6"/>
      <c r="D143" s="4">
        <f>SUM(D133:D142)</f>
        <v>1603905</v>
      </c>
      <c r="E143" s="65">
        <f>SUM(E133:E135)</f>
        <v>274000</v>
      </c>
      <c r="F143" s="30"/>
    </row>
    <row r="144" spans="1:6" s="1" customFormat="1" ht="15.75">
      <c r="A144" s="6"/>
      <c r="B144" s="132" t="s">
        <v>133</v>
      </c>
      <c r="C144" s="132"/>
      <c r="D144" s="132"/>
      <c r="E144" s="93"/>
      <c r="F144" s="67"/>
    </row>
    <row r="145" spans="1:6" s="1" customFormat="1" ht="16.5" customHeight="1">
      <c r="A145" s="6">
        <v>1</v>
      </c>
      <c r="B145" s="8" t="s">
        <v>57</v>
      </c>
      <c r="C145" s="16" t="s">
        <v>31</v>
      </c>
      <c r="D145" s="21">
        <v>139083</v>
      </c>
      <c r="E145" s="102">
        <v>150000</v>
      </c>
      <c r="F145" s="30"/>
    </row>
    <row r="146" spans="1:6" s="1" customFormat="1" ht="16.5" customHeight="1">
      <c r="A146" s="6">
        <v>2</v>
      </c>
      <c r="B146" s="15" t="s">
        <v>7</v>
      </c>
      <c r="C146" s="16" t="s">
        <v>31</v>
      </c>
      <c r="D146" s="21">
        <v>277476</v>
      </c>
      <c r="E146" s="102">
        <v>300000</v>
      </c>
      <c r="F146" s="30"/>
    </row>
    <row r="147" spans="1:6" s="1" customFormat="1" ht="16.5" customHeight="1">
      <c r="A147" s="6">
        <v>3</v>
      </c>
      <c r="B147" s="8" t="s">
        <v>155</v>
      </c>
      <c r="C147" s="16" t="s">
        <v>31</v>
      </c>
      <c r="D147" s="21">
        <v>100000</v>
      </c>
      <c r="E147" s="102">
        <v>100000</v>
      </c>
      <c r="F147" s="30"/>
    </row>
    <row r="148" spans="1:6" s="1" customFormat="1" ht="16.5" customHeight="1">
      <c r="A148" s="6">
        <v>4</v>
      </c>
      <c r="B148" s="8" t="s">
        <v>58</v>
      </c>
      <c r="C148" s="16" t="s">
        <v>31</v>
      </c>
      <c r="D148" s="21">
        <v>148366</v>
      </c>
      <c r="E148" s="102">
        <v>157664</v>
      </c>
      <c r="F148" s="30"/>
    </row>
    <row r="149" spans="1:6" s="50" customFormat="1" ht="16.5" customHeight="1">
      <c r="A149" s="6"/>
      <c r="B149" s="7" t="s">
        <v>4</v>
      </c>
      <c r="C149" s="2"/>
      <c r="D149" s="4">
        <f>SUM(D145:D148)</f>
        <v>664925</v>
      </c>
      <c r="E149" s="65">
        <f>SUM(E145:E148)</f>
        <v>710000</v>
      </c>
      <c r="F149" s="49"/>
    </row>
    <row r="150" spans="1:6" s="1" customFormat="1" ht="15.75">
      <c r="A150" s="6"/>
      <c r="B150" s="132" t="s">
        <v>134</v>
      </c>
      <c r="C150" s="132"/>
      <c r="D150" s="132"/>
      <c r="E150" s="93"/>
      <c r="F150" s="67"/>
    </row>
    <row r="151" spans="1:6" s="1" customFormat="1" ht="15.75">
      <c r="A151" s="6">
        <v>1</v>
      </c>
      <c r="B151" s="12" t="s">
        <v>35</v>
      </c>
      <c r="C151" s="13" t="s">
        <v>5</v>
      </c>
      <c r="D151" s="21">
        <v>39416</v>
      </c>
      <c r="E151" s="102">
        <v>220000</v>
      </c>
      <c r="F151" s="30"/>
    </row>
    <row r="152" spans="1:6" s="1" customFormat="1" ht="15.75">
      <c r="A152" s="6">
        <v>2</v>
      </c>
      <c r="B152" s="12" t="s">
        <v>36</v>
      </c>
      <c r="C152" s="13" t="s">
        <v>5</v>
      </c>
      <c r="D152" s="21">
        <v>50000</v>
      </c>
      <c r="E152" s="102">
        <v>50000</v>
      </c>
      <c r="F152" s="30"/>
    </row>
    <row r="154" spans="1:6" s="1" customFormat="1" ht="14.25" customHeight="1">
      <c r="A154" s="6">
        <v>4</v>
      </c>
      <c r="B154" s="12" t="s">
        <v>51</v>
      </c>
      <c r="C154" s="13" t="s">
        <v>5</v>
      </c>
      <c r="D154" s="21">
        <v>67000</v>
      </c>
      <c r="E154" s="102">
        <v>120000</v>
      </c>
      <c r="F154" s="30"/>
    </row>
    <row r="155" spans="1:6" s="1" customFormat="1" ht="15.75" hidden="1">
      <c r="A155" s="6">
        <v>5</v>
      </c>
      <c r="B155" s="12" t="s">
        <v>38</v>
      </c>
      <c r="C155" s="13" t="s">
        <v>5</v>
      </c>
      <c r="D155" s="21">
        <v>55000</v>
      </c>
      <c r="E155" s="102">
        <v>550000</v>
      </c>
      <c r="F155" s="30"/>
    </row>
    <row r="156" spans="1:6" s="1" customFormat="1" ht="15.75">
      <c r="A156" s="6">
        <v>5</v>
      </c>
      <c r="B156" s="41" t="s">
        <v>156</v>
      </c>
      <c r="C156" s="13" t="s">
        <v>5</v>
      </c>
      <c r="D156" s="21">
        <v>65000</v>
      </c>
      <c r="E156" s="102"/>
      <c r="F156" s="30"/>
    </row>
    <row r="157" spans="1:6" s="1" customFormat="1" ht="15.75">
      <c r="A157" s="6">
        <v>6</v>
      </c>
      <c r="B157" s="41" t="s">
        <v>85</v>
      </c>
      <c r="C157" s="13" t="s">
        <v>5</v>
      </c>
      <c r="D157" s="21">
        <v>85000</v>
      </c>
      <c r="E157" s="102"/>
      <c r="F157" s="30"/>
    </row>
    <row r="158" spans="1:6" s="1" customFormat="1" ht="15.75">
      <c r="A158" s="6">
        <v>7</v>
      </c>
      <c r="B158" s="41" t="s">
        <v>86</v>
      </c>
      <c r="C158" s="13" t="s">
        <v>5</v>
      </c>
      <c r="D158" s="21">
        <v>30000</v>
      </c>
      <c r="E158" s="102"/>
      <c r="F158" s="3"/>
    </row>
    <row r="159" spans="1:6" s="1" customFormat="1" ht="16.5" customHeight="1">
      <c r="A159" s="6"/>
      <c r="B159" s="25" t="s">
        <v>9</v>
      </c>
      <c r="C159" s="26"/>
      <c r="D159" s="4">
        <f>SUM(D151+D152+D64+D154+D156+D157+D158)</f>
        <v>407000</v>
      </c>
      <c r="E159" s="65">
        <f>SUM(E151:E155)</f>
        <v>1010000</v>
      </c>
      <c r="F159" s="3"/>
    </row>
    <row r="160" spans="1:6" s="1" customFormat="1" ht="15.75" hidden="1">
      <c r="A160" s="6"/>
      <c r="B160" s="132" t="s">
        <v>135</v>
      </c>
      <c r="C160" s="132"/>
      <c r="D160" s="132"/>
      <c r="E160" s="93"/>
      <c r="F160" s="67"/>
    </row>
    <row r="161" spans="1:6" s="1" customFormat="1" ht="15.75" hidden="1">
      <c r="A161" s="6">
        <v>1</v>
      </c>
      <c r="B161" s="11" t="s">
        <v>68</v>
      </c>
      <c r="C161" s="6" t="s">
        <v>21</v>
      </c>
      <c r="D161" s="21">
        <f>500031-500031</f>
        <v>0</v>
      </c>
      <c r="E161" s="113"/>
      <c r="F161" s="30"/>
    </row>
    <row r="162" spans="1:6" s="1" customFormat="1" ht="15.75" hidden="1">
      <c r="A162" s="6"/>
      <c r="B162" s="7" t="s">
        <v>4</v>
      </c>
      <c r="C162" s="6"/>
      <c r="D162" s="4">
        <f>SUM(D161:D161)</f>
        <v>0</v>
      </c>
      <c r="E162" s="65" t="e">
        <f>SUM(#REF!)</f>
        <v>#REF!</v>
      </c>
      <c r="F162" s="30"/>
    </row>
    <row r="163" spans="1:6" s="1" customFormat="1" ht="15.75">
      <c r="A163" s="6"/>
      <c r="B163" s="132" t="s">
        <v>63</v>
      </c>
      <c r="C163" s="132"/>
      <c r="D163" s="132"/>
      <c r="E163" s="93"/>
      <c r="F163" s="67"/>
    </row>
    <row r="164" spans="1:6" s="1" customFormat="1" ht="15.75">
      <c r="A164" s="6">
        <v>1</v>
      </c>
      <c r="B164" s="8" t="s">
        <v>158</v>
      </c>
      <c r="C164" s="6" t="s">
        <v>5</v>
      </c>
      <c r="D164" s="21">
        <v>100000</v>
      </c>
      <c r="E164" s="114">
        <v>1800000</v>
      </c>
      <c r="F164" s="30"/>
    </row>
    <row r="165" spans="1:6" s="1" customFormat="1" ht="15.75">
      <c r="A165" s="6">
        <v>2</v>
      </c>
      <c r="B165" s="8" t="s">
        <v>157</v>
      </c>
      <c r="C165" s="6" t="s">
        <v>5</v>
      </c>
      <c r="D165" s="21">
        <v>100000</v>
      </c>
      <c r="E165" s="114"/>
      <c r="F165" s="30"/>
    </row>
    <row r="166" spans="1:6" s="1" customFormat="1" ht="15.75">
      <c r="A166" s="6">
        <v>3</v>
      </c>
      <c r="B166" s="5" t="s">
        <v>87</v>
      </c>
      <c r="C166" s="6" t="s">
        <v>5</v>
      </c>
      <c r="D166" s="21">
        <v>19708</v>
      </c>
      <c r="E166" s="114"/>
      <c r="F166" s="30"/>
    </row>
    <row r="167" spans="1:6" s="1" customFormat="1" ht="15.75">
      <c r="A167" s="6">
        <v>4</v>
      </c>
      <c r="B167" s="33" t="s">
        <v>88</v>
      </c>
      <c r="C167" s="6" t="s">
        <v>5</v>
      </c>
      <c r="D167" s="21">
        <v>19708</v>
      </c>
      <c r="E167" s="114"/>
      <c r="F167" s="30"/>
    </row>
    <row r="168" spans="1:6" s="1" customFormat="1" ht="15.75">
      <c r="A168" s="6">
        <v>5</v>
      </c>
      <c r="B168" s="33" t="s">
        <v>143</v>
      </c>
      <c r="C168" s="6" t="s">
        <v>5</v>
      </c>
      <c r="D168" s="21">
        <v>54000</v>
      </c>
      <c r="E168" s="114"/>
      <c r="F168" s="30"/>
    </row>
    <row r="169" spans="1:6" s="1" customFormat="1" ht="15.75">
      <c r="A169" s="6">
        <v>6</v>
      </c>
      <c r="B169" s="33" t="s">
        <v>89</v>
      </c>
      <c r="C169" s="6" t="s">
        <v>5</v>
      </c>
      <c r="D169" s="21">
        <v>66344</v>
      </c>
      <c r="E169" s="114"/>
      <c r="F169" s="30"/>
    </row>
    <row r="170" spans="1:6" s="1" customFormat="1" ht="15.75">
      <c r="A170" s="6"/>
      <c r="B170" s="7" t="s">
        <v>4</v>
      </c>
      <c r="C170" s="6"/>
      <c r="D170" s="4">
        <f>SUM(D164:D169)</f>
        <v>360344</v>
      </c>
      <c r="E170" s="65">
        <f>SUM(E164:E164)</f>
        <v>1800000</v>
      </c>
      <c r="F170" s="30"/>
    </row>
    <row r="171" spans="1:6" s="1" customFormat="1" ht="15.75">
      <c r="A171" s="6"/>
      <c r="B171" s="132" t="s">
        <v>92</v>
      </c>
      <c r="C171" s="132"/>
      <c r="D171" s="132"/>
      <c r="E171" s="93"/>
      <c r="F171" s="67"/>
    </row>
    <row r="172" spans="1:6" s="1" customFormat="1" ht="15.75">
      <c r="A172" s="6">
        <v>1</v>
      </c>
      <c r="B172" s="8" t="s">
        <v>39</v>
      </c>
      <c r="C172" s="6" t="s">
        <v>5</v>
      </c>
      <c r="D172" s="21">
        <v>99000</v>
      </c>
      <c r="E172" s="102">
        <v>99000</v>
      </c>
      <c r="F172" s="30"/>
    </row>
    <row r="173" spans="1:6" s="1" customFormat="1" ht="15.75">
      <c r="A173" s="6">
        <v>2</v>
      </c>
      <c r="B173" s="8" t="s">
        <v>40</v>
      </c>
      <c r="C173" s="6" t="s">
        <v>5</v>
      </c>
      <c r="D173" s="21">
        <v>94000</v>
      </c>
      <c r="E173" s="102">
        <v>99000</v>
      </c>
      <c r="F173" s="30"/>
    </row>
    <row r="174" spans="1:6" s="1" customFormat="1" ht="16.5" customHeight="1">
      <c r="A174" s="6"/>
      <c r="B174" s="7" t="s">
        <v>4</v>
      </c>
      <c r="C174" s="6"/>
      <c r="D174" s="4">
        <f>SUM(D172:D173)</f>
        <v>193000</v>
      </c>
      <c r="E174" s="65">
        <f>SUM(E172:E173)</f>
        <v>198000</v>
      </c>
      <c r="F174" s="30"/>
    </row>
    <row r="175" spans="1:6" s="1" customFormat="1" ht="15.75">
      <c r="A175" s="6"/>
      <c r="B175" s="132" t="s">
        <v>137</v>
      </c>
      <c r="C175" s="132"/>
      <c r="D175" s="132"/>
      <c r="E175" s="93"/>
      <c r="F175" s="67"/>
    </row>
    <row r="176" spans="1:6" s="1" customFormat="1" ht="28.5" customHeight="1">
      <c r="A176" s="6">
        <v>1</v>
      </c>
      <c r="B176" s="12" t="s">
        <v>104</v>
      </c>
      <c r="C176" s="6" t="s">
        <v>2</v>
      </c>
      <c r="D176" s="21">
        <v>350000</v>
      </c>
      <c r="E176" s="102">
        <v>2415000</v>
      </c>
      <c r="F176" s="44" t="s">
        <v>95</v>
      </c>
    </row>
    <row r="177" spans="1:6" s="1" customFormat="1" ht="28.5" customHeight="1">
      <c r="A177" s="6">
        <v>2</v>
      </c>
      <c r="B177" s="12" t="s">
        <v>202</v>
      </c>
      <c r="C177" s="6" t="s">
        <v>2</v>
      </c>
      <c r="D177" s="21">
        <f>434118</f>
        <v>434118</v>
      </c>
      <c r="E177" s="102"/>
      <c r="F177" s="44"/>
    </row>
    <row r="178" spans="1:6" s="1" customFormat="1" ht="16.5" customHeight="1">
      <c r="A178" s="6"/>
      <c r="B178" s="7" t="s">
        <v>4</v>
      </c>
      <c r="C178" s="6"/>
      <c r="D178" s="4">
        <f>SUM(D176:D177)</f>
        <v>784118</v>
      </c>
      <c r="E178" s="65">
        <f>SUM(E176:E176)</f>
        <v>2415000</v>
      </c>
      <c r="F178" s="30"/>
    </row>
    <row r="179" spans="1:6" s="1" customFormat="1" ht="15.75">
      <c r="A179" s="6"/>
      <c r="B179" s="132" t="s">
        <v>93</v>
      </c>
      <c r="C179" s="132"/>
      <c r="D179" s="132"/>
      <c r="E179" s="93"/>
      <c r="F179" s="67"/>
    </row>
    <row r="180" spans="1:6" s="1" customFormat="1" ht="31.5">
      <c r="A180" s="6">
        <v>1</v>
      </c>
      <c r="B180" s="27" t="s">
        <v>159</v>
      </c>
      <c r="C180" s="13" t="s">
        <v>21</v>
      </c>
      <c r="D180" s="21">
        <v>2119100</v>
      </c>
      <c r="E180" s="107">
        <v>2581523</v>
      </c>
      <c r="F180" s="51" t="s">
        <v>95</v>
      </c>
    </row>
    <row r="181" spans="1:6" s="1" customFormat="1" ht="15.75">
      <c r="A181" s="6">
        <v>2</v>
      </c>
      <c r="B181" s="28" t="s">
        <v>138</v>
      </c>
      <c r="C181" s="13" t="s">
        <v>21</v>
      </c>
      <c r="D181" s="21">
        <v>484000</v>
      </c>
      <c r="E181" s="107">
        <v>3508791</v>
      </c>
      <c r="F181" s="32"/>
    </row>
    <row r="182" spans="1:6" s="1" customFormat="1" ht="63">
      <c r="A182" s="6">
        <v>3</v>
      </c>
      <c r="B182" s="8" t="s">
        <v>139</v>
      </c>
      <c r="C182" s="13" t="s">
        <v>6</v>
      </c>
      <c r="D182" s="21">
        <f>3036000+914000-3214000</f>
        <v>736000</v>
      </c>
      <c r="E182" s="107">
        <v>736000</v>
      </c>
      <c r="F182" s="32"/>
    </row>
    <row r="183" spans="1:6" s="1" customFormat="1" ht="31.5" hidden="1">
      <c r="A183" s="6">
        <v>4</v>
      </c>
      <c r="B183" s="8" t="s">
        <v>140</v>
      </c>
      <c r="C183" s="6" t="s">
        <v>6</v>
      </c>
      <c r="D183" s="21">
        <f>8143111-100271-8042840</f>
        <v>0</v>
      </c>
      <c r="E183" s="115">
        <v>30000000</v>
      </c>
      <c r="F183" s="32"/>
    </row>
    <row r="184" spans="1:6" s="1" customFormat="1" ht="15.75">
      <c r="A184" s="6">
        <v>4</v>
      </c>
      <c r="B184" s="8" t="s">
        <v>193</v>
      </c>
      <c r="C184" s="6" t="s">
        <v>6</v>
      </c>
      <c r="D184" s="21">
        <v>6261636</v>
      </c>
      <c r="E184" s="115"/>
      <c r="F184" s="32"/>
    </row>
    <row r="185" spans="1:6" s="1" customFormat="1" ht="32.25" customHeight="1">
      <c r="A185" s="6">
        <v>5</v>
      </c>
      <c r="B185" s="8" t="s">
        <v>141</v>
      </c>
      <c r="C185" s="6" t="s">
        <v>2</v>
      </c>
      <c r="D185" s="21">
        <v>600000</v>
      </c>
      <c r="E185" s="115"/>
      <c r="F185" s="51" t="s">
        <v>95</v>
      </c>
    </row>
    <row r="186" spans="1:6" s="1" customFormat="1" ht="31.5">
      <c r="A186" s="6">
        <v>6</v>
      </c>
      <c r="B186" s="8" t="s">
        <v>142</v>
      </c>
      <c r="C186" s="6" t="s">
        <v>2</v>
      </c>
      <c r="D186" s="21">
        <f>4902680-231711</f>
        <v>4670969</v>
      </c>
      <c r="E186" s="115"/>
      <c r="F186" s="51" t="s">
        <v>95</v>
      </c>
    </row>
    <row r="187" spans="1:6" s="1" customFormat="1" ht="31.5">
      <c r="A187" s="6">
        <v>7</v>
      </c>
      <c r="B187" s="8" t="s">
        <v>198</v>
      </c>
      <c r="C187" s="6" t="s">
        <v>2</v>
      </c>
      <c r="D187" s="21">
        <v>153087</v>
      </c>
      <c r="E187" s="115"/>
      <c r="F187" s="51"/>
    </row>
    <row r="188" spans="1:6" s="1" customFormat="1" ht="15.75">
      <c r="A188" s="6">
        <v>8</v>
      </c>
      <c r="B188" s="8" t="s">
        <v>203</v>
      </c>
      <c r="C188" s="6" t="s">
        <v>2</v>
      </c>
      <c r="D188" s="21">
        <f>4919100</f>
        <v>4919100</v>
      </c>
      <c r="E188" s="115"/>
      <c r="F188" s="51"/>
    </row>
    <row r="189" spans="1:6" s="1" customFormat="1" ht="16.5" customHeight="1">
      <c r="A189" s="6"/>
      <c r="B189" s="7" t="s">
        <v>4</v>
      </c>
      <c r="C189" s="6"/>
      <c r="D189" s="4">
        <f>SUM(D180:D188)</f>
        <v>19943892</v>
      </c>
      <c r="E189" s="103">
        <f>SUM(E180:E183)</f>
        <v>36826314</v>
      </c>
      <c r="F189" s="30"/>
    </row>
    <row r="190" spans="1:6" s="72" customFormat="1" ht="39">
      <c r="A190" s="66"/>
      <c r="B190" s="68" t="s">
        <v>162</v>
      </c>
      <c r="C190" s="66"/>
      <c r="D190" s="69">
        <f>+D15+D19+D22+D26+D30+D34+D37+D41+D45+D51+D57+D71+D76+D80+D84+D88+D94+D97+D101+D104+D109+D114+D118+D131+D143+D149+D159+D162+D170+D174+D178+D189</f>
        <v>36022100</v>
      </c>
      <c r="E190" s="116" t="e">
        <f>E15+E19+E22+E26+E30+E34+E37+E41+E45+E51+E57+E71+E76+E80+E84+E88+E94+E97+#REF!+E101+E104+E109+E114+E118+E131+E143+#REF!+E149+E159+E162+E170+E174+E178+E189</f>
        <v>#REF!</v>
      </c>
      <c r="F190"/>
    </row>
    <row r="191" spans="1:6" s="72" customFormat="1" ht="9" customHeight="1">
      <c r="A191" s="66"/>
      <c r="B191" s="68"/>
      <c r="C191" s="66"/>
      <c r="D191" s="69"/>
      <c r="E191" s="116"/>
      <c r="F191"/>
    </row>
    <row r="192" spans="1:6" s="53" customFormat="1" ht="21" customHeight="1">
      <c r="A192" s="134" t="s">
        <v>163</v>
      </c>
      <c r="B192" s="134"/>
      <c r="C192" s="134"/>
      <c r="D192" s="134"/>
      <c r="E192" s="117"/>
      <c r="F192" s="52"/>
    </row>
    <row r="193" spans="1:6" s="81" customFormat="1" ht="19.5" customHeight="1">
      <c r="A193" s="79"/>
      <c r="B193" s="130" t="s">
        <v>190</v>
      </c>
      <c r="C193" s="130"/>
      <c r="D193" s="130"/>
      <c r="E193" s="118"/>
      <c r="F193" s="83"/>
    </row>
    <row r="194" spans="1:6" ht="16.5" customHeight="1">
      <c r="A194" s="128"/>
      <c r="B194" s="135" t="s">
        <v>164</v>
      </c>
      <c r="C194" s="135"/>
      <c r="D194" s="135"/>
      <c r="E194" s="99"/>
      <c r="F194" s="100"/>
    </row>
    <row r="195" spans="1:6" ht="15.75">
      <c r="A195" s="6">
        <v>1</v>
      </c>
      <c r="B195" s="8" t="s">
        <v>165</v>
      </c>
      <c r="C195" s="6" t="s">
        <v>5</v>
      </c>
      <c r="D195" s="21">
        <v>333086</v>
      </c>
      <c r="E195" s="119"/>
      <c r="F195" s="33"/>
    </row>
    <row r="196" spans="1:6" ht="16.5" customHeight="1">
      <c r="A196" s="6"/>
      <c r="B196" s="7" t="s">
        <v>3</v>
      </c>
      <c r="C196" s="6"/>
      <c r="D196" s="4">
        <f>SUM(D195:D195)</f>
        <v>333086</v>
      </c>
      <c r="E196" s="119"/>
      <c r="F196" s="33"/>
    </row>
    <row r="197" spans="1:6" ht="17.25" customHeight="1">
      <c r="A197" s="129"/>
      <c r="B197" s="132" t="s">
        <v>112</v>
      </c>
      <c r="C197" s="132"/>
      <c r="D197" s="132"/>
      <c r="E197" s="93"/>
      <c r="F197" s="67"/>
    </row>
    <row r="198" spans="1:6" ht="15.75">
      <c r="A198" s="6">
        <v>1</v>
      </c>
      <c r="B198" s="14" t="s">
        <v>166</v>
      </c>
      <c r="C198" s="6" t="s">
        <v>5</v>
      </c>
      <c r="D198" s="21">
        <v>95000</v>
      </c>
      <c r="E198" s="119"/>
      <c r="F198" s="33"/>
    </row>
    <row r="199" spans="1:6" ht="16.5" customHeight="1">
      <c r="A199" s="6"/>
      <c r="B199" s="7" t="s">
        <v>3</v>
      </c>
      <c r="C199" s="6"/>
      <c r="D199" s="4">
        <f>SUM(D198)</f>
        <v>95000</v>
      </c>
      <c r="E199" s="119"/>
      <c r="F199" s="33"/>
    </row>
    <row r="200" spans="1:6" ht="15.75">
      <c r="A200" s="129"/>
      <c r="B200" s="132" t="s">
        <v>113</v>
      </c>
      <c r="C200" s="132"/>
      <c r="D200" s="132"/>
      <c r="E200" s="93"/>
      <c r="F200" s="67"/>
    </row>
    <row r="201" spans="1:6" ht="15.75">
      <c r="A201" s="9">
        <v>1</v>
      </c>
      <c r="B201" s="88" t="s">
        <v>167</v>
      </c>
      <c r="C201" s="16" t="s">
        <v>5</v>
      </c>
      <c r="D201" s="21">
        <v>30300</v>
      </c>
      <c r="E201" s="119"/>
      <c r="F201" s="33"/>
    </row>
    <row r="202" spans="1:6" ht="16.5" customHeight="1">
      <c r="A202" s="6"/>
      <c r="B202" s="7" t="s">
        <v>3</v>
      </c>
      <c r="C202" s="16"/>
      <c r="D202" s="4">
        <f>SUM(D201:D201)</f>
        <v>30300</v>
      </c>
      <c r="E202" s="119"/>
      <c r="F202" s="33"/>
    </row>
    <row r="203" spans="1:6" ht="15.75">
      <c r="A203" s="129"/>
      <c r="B203" s="132" t="s">
        <v>131</v>
      </c>
      <c r="C203" s="132"/>
      <c r="D203" s="132"/>
      <c r="E203" s="93"/>
      <c r="F203" s="67"/>
    </row>
    <row r="204" spans="1:6" ht="15.75">
      <c r="A204" s="9">
        <v>1</v>
      </c>
      <c r="B204" s="89" t="s">
        <v>168</v>
      </c>
      <c r="C204" s="90" t="s">
        <v>5</v>
      </c>
      <c r="D204" s="21">
        <v>45000</v>
      </c>
      <c r="E204" s="119"/>
      <c r="F204" s="33"/>
    </row>
    <row r="205" spans="1:6" ht="15.75">
      <c r="A205" s="9">
        <v>2</v>
      </c>
      <c r="B205" s="89" t="s">
        <v>169</v>
      </c>
      <c r="C205" s="90" t="s">
        <v>5</v>
      </c>
      <c r="D205" s="21">
        <v>180000</v>
      </c>
      <c r="E205" s="119"/>
      <c r="F205" s="33"/>
    </row>
    <row r="206" spans="1:6" ht="15.75">
      <c r="A206" s="6"/>
      <c r="B206" s="7" t="s">
        <v>3</v>
      </c>
      <c r="C206" s="6"/>
      <c r="D206" s="4">
        <f>SUM(D204:D205)</f>
        <v>225000</v>
      </c>
      <c r="E206" s="119"/>
      <c r="F206" s="33"/>
    </row>
    <row r="207" spans="1:6" ht="15.75">
      <c r="A207" s="129"/>
      <c r="B207" s="132" t="s">
        <v>170</v>
      </c>
      <c r="C207" s="132"/>
      <c r="D207" s="132"/>
      <c r="E207" s="93"/>
      <c r="F207" s="67"/>
    </row>
    <row r="208" spans="1:6" ht="31.5">
      <c r="A208" s="6">
        <v>1</v>
      </c>
      <c r="B208" s="17" t="s">
        <v>171</v>
      </c>
      <c r="C208" s="13" t="s">
        <v>2</v>
      </c>
      <c r="D208" s="21">
        <v>1804521</v>
      </c>
      <c r="E208" s="119"/>
      <c r="F208" s="33"/>
    </row>
    <row r="209" spans="1:6" ht="16.5" customHeight="1">
      <c r="A209" s="6"/>
      <c r="B209" s="7" t="s">
        <v>4</v>
      </c>
      <c r="C209" s="6"/>
      <c r="D209" s="4">
        <f>SUM(D208)</f>
        <v>1785833</v>
      </c>
      <c r="E209" s="119"/>
      <c r="F209" s="33"/>
    </row>
    <row r="210" spans="1:6" ht="15.75">
      <c r="A210" s="129"/>
      <c r="B210" s="132" t="s">
        <v>172</v>
      </c>
      <c r="C210" s="132"/>
      <c r="D210" s="132"/>
      <c r="E210" s="93"/>
      <c r="F210" s="67"/>
    </row>
    <row r="211" spans="1:6" ht="15.75">
      <c r="A211" s="9">
        <v>1</v>
      </c>
      <c r="B211" s="12" t="s">
        <v>173</v>
      </c>
      <c r="C211" s="6" t="s">
        <v>5</v>
      </c>
      <c r="D211" s="21">
        <v>811721</v>
      </c>
      <c r="E211" s="119"/>
      <c r="F211" s="33"/>
    </row>
    <row r="212" spans="1:6" ht="31.5">
      <c r="A212" s="6">
        <v>2</v>
      </c>
      <c r="B212" s="12" t="s">
        <v>174</v>
      </c>
      <c r="C212" s="6" t="s">
        <v>5</v>
      </c>
      <c r="D212" s="21">
        <v>37215</v>
      </c>
      <c r="E212" s="102"/>
      <c r="F212" s="33"/>
    </row>
    <row r="213" spans="1:6" ht="16.5" customHeight="1">
      <c r="A213" s="6"/>
      <c r="B213" s="7" t="s">
        <v>4</v>
      </c>
      <c r="C213" s="6"/>
      <c r="D213" s="4">
        <f>SUM(D211:D212)</f>
        <v>848936</v>
      </c>
      <c r="E213" s="120"/>
      <c r="F213" s="33"/>
    </row>
    <row r="214" spans="1:6" ht="15.75">
      <c r="A214" s="129"/>
      <c r="B214" s="132" t="s">
        <v>175</v>
      </c>
      <c r="C214" s="132"/>
      <c r="D214" s="132"/>
      <c r="E214" s="93"/>
      <c r="F214" s="67"/>
    </row>
    <row r="215" spans="1:6" ht="19.5" customHeight="1">
      <c r="A215" s="9">
        <v>1</v>
      </c>
      <c r="B215" s="5" t="s">
        <v>176</v>
      </c>
      <c r="C215" s="9" t="s">
        <v>2</v>
      </c>
      <c r="D215" s="21">
        <v>890113</v>
      </c>
      <c r="E215" s="119"/>
      <c r="F215" s="33"/>
    </row>
    <row r="216" spans="1:6" ht="31.5">
      <c r="A216" s="6">
        <v>2</v>
      </c>
      <c r="B216" s="8" t="s">
        <v>177</v>
      </c>
      <c r="C216" s="6" t="s">
        <v>6</v>
      </c>
      <c r="D216" s="21">
        <v>490987</v>
      </c>
      <c r="E216" s="119"/>
      <c r="F216" s="33"/>
    </row>
    <row r="217" spans="1:6" ht="16.5" customHeight="1">
      <c r="A217" s="6"/>
      <c r="B217" s="7" t="s">
        <v>4</v>
      </c>
      <c r="C217" s="6"/>
      <c r="D217" s="4">
        <f>SUM(D215:D216)</f>
        <v>1381100</v>
      </c>
      <c r="E217" s="119"/>
      <c r="F217" s="33"/>
    </row>
    <row r="218" spans="1:6" s="82" customFormat="1" ht="39">
      <c r="A218" s="66"/>
      <c r="B218" s="68" t="s">
        <v>178</v>
      </c>
      <c r="C218" s="66"/>
      <c r="D218" s="70">
        <f>D196+D199+D202+D206+D209+D213+D217</f>
        <v>4717943</v>
      </c>
      <c r="E218" s="121"/>
      <c r="F218" s="66" t="s">
        <v>97</v>
      </c>
    </row>
    <row r="219" spans="1:6" s="73" customFormat="1" ht="12.75" customHeight="1">
      <c r="A219" s="133"/>
      <c r="B219" s="133"/>
      <c r="C219" s="133"/>
      <c r="D219" s="133"/>
      <c r="E219" s="122"/>
      <c r="F219" s="75"/>
    </row>
    <row r="220" spans="1:6" s="81" customFormat="1" ht="19.5">
      <c r="A220" s="83"/>
      <c r="B220" s="130" t="s">
        <v>191</v>
      </c>
      <c r="C220" s="130"/>
      <c r="D220" s="130"/>
      <c r="E220" s="123"/>
      <c r="F220" s="83"/>
    </row>
    <row r="221" spans="1:6" ht="15.75" customHeight="1" hidden="1">
      <c r="A221" s="129"/>
      <c r="B221" s="132" t="s">
        <v>105</v>
      </c>
      <c r="C221" s="132"/>
      <c r="D221" s="132"/>
      <c r="E221" s="93"/>
      <c r="F221" s="67"/>
    </row>
    <row r="222" spans="1:6" s="91" customFormat="1" ht="15.75" hidden="1">
      <c r="A222" s="6">
        <v>1</v>
      </c>
      <c r="B222" s="8" t="s">
        <v>179</v>
      </c>
      <c r="C222" s="6" t="s">
        <v>21</v>
      </c>
      <c r="D222" s="21">
        <f>234726-234726</f>
        <v>0</v>
      </c>
      <c r="E222" s="124"/>
      <c r="F222" s="41"/>
    </row>
    <row r="223" spans="1:6" s="91" customFormat="1" ht="15.75" hidden="1">
      <c r="A223" s="6">
        <v>2</v>
      </c>
      <c r="B223" s="8" t="s">
        <v>180</v>
      </c>
      <c r="C223" s="6" t="s">
        <v>21</v>
      </c>
      <c r="D223" s="21">
        <f>70644-70644</f>
        <v>0</v>
      </c>
      <c r="E223" s="124"/>
      <c r="F223" s="41"/>
    </row>
    <row r="224" spans="1:6" s="91" customFormat="1" ht="15.75" hidden="1">
      <c r="A224" s="6"/>
      <c r="B224" s="7" t="s">
        <v>3</v>
      </c>
      <c r="C224" s="6"/>
      <c r="D224" s="4">
        <f>SUM(D222:D223)</f>
        <v>0</v>
      </c>
      <c r="E224" s="124"/>
      <c r="F224" s="41"/>
    </row>
    <row r="225" spans="1:6" s="91" customFormat="1" ht="15.75" customHeight="1">
      <c r="A225" s="129"/>
      <c r="B225" s="132" t="s">
        <v>164</v>
      </c>
      <c r="C225" s="132"/>
      <c r="D225" s="132"/>
      <c r="E225" s="93"/>
      <c r="F225" s="67"/>
    </row>
    <row r="226" spans="1:6" s="91" customFormat="1" ht="15.75" hidden="1">
      <c r="A226" s="6">
        <v>1</v>
      </c>
      <c r="B226" s="8" t="s">
        <v>194</v>
      </c>
      <c r="C226" s="6" t="s">
        <v>21</v>
      </c>
      <c r="D226" s="21">
        <f>277396-277396</f>
        <v>0</v>
      </c>
      <c r="E226" s="124"/>
      <c r="F226" s="41"/>
    </row>
    <row r="227" spans="1:6" s="91" customFormat="1" ht="15.75">
      <c r="A227" s="6">
        <v>1</v>
      </c>
      <c r="B227" s="8" t="s">
        <v>67</v>
      </c>
      <c r="C227" s="6" t="s">
        <v>31</v>
      </c>
      <c r="D227" s="21">
        <v>50000</v>
      </c>
      <c r="E227" s="124"/>
      <c r="F227" s="41"/>
    </row>
    <row r="228" spans="1:6" s="91" customFormat="1" ht="15.75">
      <c r="A228" s="6"/>
      <c r="B228" s="7" t="s">
        <v>3</v>
      </c>
      <c r="C228" s="6"/>
      <c r="D228" s="4">
        <f>SUM(D226:D227)</f>
        <v>50000</v>
      </c>
      <c r="E228" s="124"/>
      <c r="F228" s="41"/>
    </row>
    <row r="229" spans="1:6" s="91" customFormat="1" ht="15.75" customHeight="1" hidden="1">
      <c r="A229" s="129"/>
      <c r="B229" s="132" t="s">
        <v>181</v>
      </c>
      <c r="C229" s="132"/>
      <c r="D229" s="132"/>
      <c r="E229" s="93"/>
      <c r="F229" s="67"/>
    </row>
    <row r="230" spans="1:6" s="91" customFormat="1" ht="15.75" hidden="1">
      <c r="A230" s="6">
        <v>1</v>
      </c>
      <c r="B230" s="8" t="s">
        <v>182</v>
      </c>
      <c r="C230" s="6" t="s">
        <v>21</v>
      </c>
      <c r="D230" s="21">
        <f>336320-336320</f>
        <v>0</v>
      </c>
      <c r="E230" s="124"/>
      <c r="F230" s="41"/>
    </row>
    <row r="231" spans="1:6" s="91" customFormat="1" ht="15.75" hidden="1">
      <c r="A231" s="6"/>
      <c r="B231" s="7" t="s">
        <v>3</v>
      </c>
      <c r="C231" s="6"/>
      <c r="D231" s="4">
        <f>SUM(D230:D230)</f>
        <v>0</v>
      </c>
      <c r="E231" s="124"/>
      <c r="F231" s="41"/>
    </row>
    <row r="232" spans="1:6" s="91" customFormat="1" ht="15.75" hidden="1">
      <c r="A232" s="129"/>
      <c r="B232" s="132" t="s">
        <v>127</v>
      </c>
      <c r="C232" s="132"/>
      <c r="D232" s="132"/>
      <c r="E232" s="93"/>
      <c r="F232" s="67"/>
    </row>
    <row r="233" spans="1:6" s="91" customFormat="1" ht="15.75" hidden="1">
      <c r="A233" s="6">
        <v>1</v>
      </c>
      <c r="B233" s="8" t="s">
        <v>183</v>
      </c>
      <c r="C233" s="6" t="s">
        <v>21</v>
      </c>
      <c r="D233" s="21">
        <f>284517-284517</f>
        <v>0</v>
      </c>
      <c r="E233" s="124"/>
      <c r="F233" s="41"/>
    </row>
    <row r="234" spans="1:6" s="91" customFormat="1" ht="15.75" hidden="1">
      <c r="A234" s="6"/>
      <c r="B234" s="7" t="s">
        <v>3</v>
      </c>
      <c r="C234" s="6"/>
      <c r="D234" s="4">
        <f>SUM(D233:D233)</f>
        <v>0</v>
      </c>
      <c r="E234" s="124"/>
      <c r="F234" s="41"/>
    </row>
    <row r="235" spans="1:6" s="91" customFormat="1" ht="15.75" customHeight="1" hidden="1">
      <c r="A235" s="129"/>
      <c r="B235" s="132" t="s">
        <v>128</v>
      </c>
      <c r="C235" s="132"/>
      <c r="D235" s="132"/>
      <c r="E235" s="93"/>
      <c r="F235" s="67"/>
    </row>
    <row r="236" spans="1:6" s="91" customFormat="1" ht="15.75" hidden="1">
      <c r="A236" s="6">
        <v>1</v>
      </c>
      <c r="B236" s="8" t="s">
        <v>79</v>
      </c>
      <c r="C236" s="6" t="s">
        <v>2</v>
      </c>
      <c r="D236" s="21">
        <f>422596-422596</f>
        <v>0</v>
      </c>
      <c r="E236" s="124"/>
      <c r="F236" s="41"/>
    </row>
    <row r="237" spans="1:6" s="91" customFormat="1" ht="15.75" hidden="1">
      <c r="A237" s="6"/>
      <c r="B237" s="7" t="s">
        <v>3</v>
      </c>
      <c r="C237" s="6"/>
      <c r="D237" s="4">
        <f>SUM(D236:D236)</f>
        <v>0</v>
      </c>
      <c r="E237" s="124"/>
      <c r="F237" s="41"/>
    </row>
    <row r="238" spans="1:6" s="91" customFormat="1" ht="15.75" hidden="1">
      <c r="A238" s="129"/>
      <c r="B238" s="132" t="s">
        <v>131</v>
      </c>
      <c r="C238" s="132"/>
      <c r="D238" s="132"/>
      <c r="E238" s="93"/>
      <c r="F238" s="67"/>
    </row>
    <row r="239" spans="1:6" s="91" customFormat="1" ht="31.5" hidden="1">
      <c r="A239" s="6">
        <v>1</v>
      </c>
      <c r="B239" s="8" t="s">
        <v>184</v>
      </c>
      <c r="C239" s="6" t="s">
        <v>2</v>
      </c>
      <c r="D239" s="21">
        <f>848000-848000</f>
        <v>0</v>
      </c>
      <c r="E239" s="124"/>
      <c r="F239" s="41"/>
    </row>
    <row r="240" spans="1:6" s="91" customFormat="1" ht="15.75" hidden="1">
      <c r="A240" s="6"/>
      <c r="B240" s="7" t="s">
        <v>3</v>
      </c>
      <c r="C240" s="6"/>
      <c r="D240" s="4">
        <f>SUM(D239:D239)</f>
        <v>0</v>
      </c>
      <c r="E240" s="124"/>
      <c r="F240" s="41"/>
    </row>
    <row r="241" spans="1:6" s="91" customFormat="1" ht="15.75">
      <c r="A241" s="129"/>
      <c r="B241" s="132" t="s">
        <v>185</v>
      </c>
      <c r="C241" s="132"/>
      <c r="D241" s="132"/>
      <c r="E241" s="93"/>
      <c r="F241" s="67"/>
    </row>
    <row r="242" spans="1:6" s="91" customFormat="1" ht="15.75">
      <c r="A242" s="6">
        <v>1</v>
      </c>
      <c r="B242" s="8" t="s">
        <v>186</v>
      </c>
      <c r="C242" s="6" t="s">
        <v>5</v>
      </c>
      <c r="D242" s="21">
        <v>99000</v>
      </c>
      <c r="E242" s="124"/>
      <c r="F242" s="41"/>
    </row>
    <row r="243" spans="1:6" s="91" customFormat="1" ht="15.75">
      <c r="A243" s="6">
        <v>2</v>
      </c>
      <c r="B243" s="8" t="s">
        <v>187</v>
      </c>
      <c r="C243" s="6" t="s">
        <v>5</v>
      </c>
      <c r="D243" s="21">
        <v>99000</v>
      </c>
      <c r="E243" s="124"/>
      <c r="F243" s="41"/>
    </row>
    <row r="244" spans="1:6" s="91" customFormat="1" ht="15.75">
      <c r="A244" s="6"/>
      <c r="B244" s="7" t="s">
        <v>4</v>
      </c>
      <c r="C244" s="6"/>
      <c r="D244" s="4">
        <f>SUM(D242:D243)</f>
        <v>198000</v>
      </c>
      <c r="E244" s="124"/>
      <c r="F244" s="41"/>
    </row>
    <row r="245" spans="1:6" s="91" customFormat="1" ht="15.75">
      <c r="A245" s="6"/>
      <c r="B245" s="138" t="s">
        <v>175</v>
      </c>
      <c r="C245" s="139"/>
      <c r="D245" s="140"/>
      <c r="E245" s="124"/>
      <c r="F245" s="41"/>
    </row>
    <row r="246" spans="1:6" s="91" customFormat="1" ht="15.75">
      <c r="A246" s="6">
        <v>1</v>
      </c>
      <c r="B246" s="8" t="s">
        <v>203</v>
      </c>
      <c r="C246" s="6" t="s">
        <v>2</v>
      </c>
      <c r="D246" s="21">
        <f>2475367</f>
        <v>2475367</v>
      </c>
      <c r="E246" s="124"/>
      <c r="F246" s="41"/>
    </row>
    <row r="247" spans="1:6" s="91" customFormat="1" ht="15.75">
      <c r="A247" s="6"/>
      <c r="B247" s="7" t="s">
        <v>4</v>
      </c>
      <c r="C247" s="6"/>
      <c r="D247" s="4">
        <f>SUM(D246)</f>
        <v>2475367</v>
      </c>
      <c r="E247" s="124"/>
      <c r="F247" s="41"/>
    </row>
    <row r="248" spans="1:6" s="85" customFormat="1" ht="19.5">
      <c r="A248" s="84"/>
      <c r="B248" s="80" t="s">
        <v>188</v>
      </c>
      <c r="C248" s="84"/>
      <c r="D248" s="69">
        <f>D224+D228+D231+D234+D237+D240+D244+D247</f>
        <v>2723367</v>
      </c>
      <c r="E248" s="125"/>
      <c r="F248" s="86"/>
    </row>
    <row r="249" spans="1:6" s="76" customFormat="1" ht="37.5">
      <c r="A249" s="77"/>
      <c r="B249" s="74" t="s">
        <v>189</v>
      </c>
      <c r="C249" s="77"/>
      <c r="D249" s="78">
        <f>+D218+D248</f>
        <v>7441310</v>
      </c>
      <c r="E249" s="126"/>
      <c r="F249" s="77"/>
    </row>
    <row r="250" spans="1:6" s="97" customFormat="1" ht="20.25">
      <c r="A250" s="94"/>
      <c r="B250" s="131" t="s">
        <v>192</v>
      </c>
      <c r="C250" s="131"/>
      <c r="D250" s="95">
        <f>D190+D249</f>
        <v>43463410</v>
      </c>
      <c r="E250" s="127"/>
      <c r="F250" s="96"/>
    </row>
    <row r="251" spans="1:6" s="53" customFormat="1" ht="15.75">
      <c r="A251" s="60"/>
      <c r="B251" s="61"/>
      <c r="C251" s="60"/>
      <c r="D251" s="62"/>
      <c r="E251" s="63"/>
      <c r="F251" s="64"/>
    </row>
    <row r="253" spans="1:5" s="59" customFormat="1" ht="15.75">
      <c r="A253" s="57"/>
      <c r="B253" s="57" t="s">
        <v>146</v>
      </c>
      <c r="C253" s="57"/>
      <c r="D253" s="58" t="s">
        <v>147</v>
      </c>
      <c r="E253" s="57"/>
    </row>
  </sheetData>
  <sheetProtection/>
  <mergeCells count="58">
    <mergeCell ref="B175:D175"/>
    <mergeCell ref="B179:D179"/>
    <mergeCell ref="B241:D241"/>
    <mergeCell ref="B238:D238"/>
    <mergeCell ref="B235:D235"/>
    <mergeCell ref="B232:D232"/>
    <mergeCell ref="B229:D229"/>
    <mergeCell ref="B225:D225"/>
    <mergeCell ref="B221:D221"/>
    <mergeCell ref="B214:D214"/>
    <mergeCell ref="B115:D115"/>
    <mergeCell ref="B119:D119"/>
    <mergeCell ref="B132:D132"/>
    <mergeCell ref="B144:D144"/>
    <mergeCell ref="C1:E1"/>
    <mergeCell ref="C2:E2"/>
    <mergeCell ref="C3:E3"/>
    <mergeCell ref="C4:E4"/>
    <mergeCell ref="B150:D150"/>
    <mergeCell ref="B160:D160"/>
    <mergeCell ref="B163:D163"/>
    <mergeCell ref="B171:D171"/>
    <mergeCell ref="B110:D110"/>
    <mergeCell ref="B85:D85"/>
    <mergeCell ref="B89:D89"/>
    <mergeCell ref="B95:D95"/>
    <mergeCell ref="B98:D98"/>
    <mergeCell ref="B77:D77"/>
    <mergeCell ref="B81:D81"/>
    <mergeCell ref="B102:D102"/>
    <mergeCell ref="B105:D105"/>
    <mergeCell ref="B46:D46"/>
    <mergeCell ref="B52:D52"/>
    <mergeCell ref="B58:D58"/>
    <mergeCell ref="B72:D72"/>
    <mergeCell ref="A7:F7"/>
    <mergeCell ref="A10:D10"/>
    <mergeCell ref="B11:D11"/>
    <mergeCell ref="B16:D16"/>
    <mergeCell ref="B20:D20"/>
    <mergeCell ref="B23:D23"/>
    <mergeCell ref="B27:D27"/>
    <mergeCell ref="B31:D31"/>
    <mergeCell ref="B203:D203"/>
    <mergeCell ref="A219:D219"/>
    <mergeCell ref="B35:D35"/>
    <mergeCell ref="A192:D192"/>
    <mergeCell ref="B193:D193"/>
    <mergeCell ref="B200:D200"/>
    <mergeCell ref="B197:D197"/>
    <mergeCell ref="B194:D194"/>
    <mergeCell ref="B38:D38"/>
    <mergeCell ref="B42:D42"/>
    <mergeCell ref="B220:D220"/>
    <mergeCell ref="B250:C250"/>
    <mergeCell ref="B210:D210"/>
    <mergeCell ref="B207:D207"/>
    <mergeCell ref="B245:D245"/>
  </mergeCells>
  <printOptions/>
  <pageMargins left="0.44" right="0.25" top="0.57" bottom="0.49" header="0.59" footer="0.49"/>
  <pageSetup blackAndWhite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UZKH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UZKH</dc:creator>
  <cp:keywords/>
  <dc:description/>
  <cp:lastModifiedBy>llebedinskaya</cp:lastModifiedBy>
  <cp:lastPrinted>2013-12-18T16:17:38Z</cp:lastPrinted>
  <dcterms:created xsi:type="dcterms:W3CDTF">2011-03-30T10:08:11Z</dcterms:created>
  <dcterms:modified xsi:type="dcterms:W3CDTF">2013-12-18T16:17:40Z</dcterms:modified>
  <cp:category/>
  <cp:version/>
  <cp:contentType/>
  <cp:contentStatus/>
</cp:coreProperties>
</file>